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390" windowWidth="15480" windowHeight="6450" activeTab="0"/>
  </bookViews>
  <sheets>
    <sheet name="Discharge Spec" sheetId="1" r:id="rId1"/>
    <sheet name="Radiated Spec" sheetId="2" r:id="rId2"/>
    <sheet name="Constants" sheetId="3" r:id="rId3"/>
    <sheet name="NC_Source" sheetId="4" r:id="rId4"/>
  </sheets>
  <definedNames>
    <definedName name="_xlnm.Print_Area" localSheetId="0">'Discharge Spec'!$A$1:$G$33</definedName>
  </definedNames>
  <calcPr fullCalcOnLoad="1"/>
</workbook>
</file>

<file path=xl/sharedStrings.xml><?xml version="1.0" encoding="utf-8"?>
<sst xmlns="http://schemas.openxmlformats.org/spreadsheetml/2006/main" count="211" uniqueCount="165">
  <si>
    <t>Number of Elbows</t>
  </si>
  <si>
    <t>Type</t>
  </si>
  <si>
    <t>Number of Tees</t>
  </si>
  <si>
    <t>Number of Zones fed</t>
  </si>
  <si>
    <t>End Reflection</t>
  </si>
  <si>
    <t>Duct Width, in.</t>
  </si>
  <si>
    <t>End Reflection,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</si>
  <si>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</si>
  <si>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</si>
  <si>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</si>
  <si>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</si>
  <si>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</si>
  <si>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</si>
  <si>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</si>
  <si>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Lining Reduction</t>
  </si>
  <si>
    <t>Elbow reduction</t>
  </si>
  <si>
    <t>Tee Reduction</t>
  </si>
  <si>
    <t>Power splits</t>
  </si>
  <si>
    <t>Flex Duct Reduction</t>
  </si>
  <si>
    <t>Room Attenuation</t>
  </si>
  <si>
    <t>Other (Custom)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</si>
  <si>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</si>
  <si>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</si>
  <si>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</si>
  <si>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</si>
  <si>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</si>
  <si>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</si>
  <si>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</si>
  <si>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</si>
  <si>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</si>
  <si>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</si>
  <si>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</si>
  <si>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</si>
  <si>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</si>
  <si>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</si>
  <si>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</si>
  <si>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</si>
  <si>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</si>
  <si>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</si>
  <si>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</si>
  <si>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</si>
  <si>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</si>
  <si>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</si>
  <si>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</si>
  <si>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</si>
  <si>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</si>
  <si>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</si>
  <si>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</si>
  <si>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</si>
  <si>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</si>
  <si>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</si>
  <si>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</si>
  <si>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</si>
  <si>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</si>
  <si>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From Tables</t>
  </si>
  <si>
    <t>From Tables, includes 1 split</t>
  </si>
  <si>
    <t>10 log N</t>
  </si>
  <si>
    <t>Calculated</t>
  </si>
  <si>
    <t>User Input</t>
  </si>
  <si>
    <t>Shultz Equation</t>
  </si>
  <si>
    <t>Room Sound Pressure level</t>
  </si>
  <si>
    <t>Where F = octave band frequency.</t>
  </si>
  <si>
    <t xml:space="preserve"> </t>
  </si>
  <si>
    <t>Tile Type</t>
  </si>
  <si>
    <t>1, Mineral Fiber</t>
  </si>
  <si>
    <t>2, Mineral Fiber</t>
  </si>
  <si>
    <t>3, Glass Fiber</t>
  </si>
  <si>
    <t>4, Glass Fiber</t>
  </si>
  <si>
    <t>5, Glass Fiber, TL Backed</t>
  </si>
  <si>
    <t>6, Gypsym Board Tiles</t>
  </si>
  <si>
    <t>8, Solid Gypsum Board</t>
  </si>
  <si>
    <t>9, Double Gypsum Board</t>
  </si>
  <si>
    <t>10, Double Gypsum Board</t>
  </si>
  <si>
    <t>11, Concealed Spline</t>
  </si>
  <si>
    <t>7, Solid Gypsum Board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</si>
  <si>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</si>
  <si>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</si>
  <si>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</si>
  <si>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</si>
  <si>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</si>
  <si>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</si>
  <si>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</si>
  <si>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Intermediate Calculations</t>
  </si>
  <si>
    <t>Typical Flex duct</t>
  </si>
  <si>
    <t xml:space="preserve">  - 10 * Log(Distance)- 5  * Log(Volume)  - 3  * Log(Freq[I]) +25</t>
  </si>
  <si>
    <t>Total Attenuation</t>
  </si>
  <si>
    <t>Power division</t>
  </si>
  <si>
    <t>dB/ft = 10^C1 * p/a^C2 * t^C3, not to exceed 40db/band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</si>
  <si>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</si>
  <si>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</si>
  <si>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</si>
  <si>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</si>
  <si>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</si>
  <si>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</si>
  <si>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</si>
  <si>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</si>
  <si>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</si>
  <si>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</si>
  <si>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</si>
  <si>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</si>
  <si>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</si>
  <si>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Pi</t>
  </si>
  <si>
    <t>Ceiling/Plenum Effect Attenuation Values, Radiated sound</t>
  </si>
  <si>
    <t>ARI 885-98</t>
  </si>
  <si>
    <t>Room SPL = Sound Power less (10 * Log(Distance) + 5  * Log(Volume)+ 3  * Log(Freq[I]) - 25)</t>
  </si>
  <si>
    <t>Shultz equation</t>
  </si>
  <si>
    <t>ARI 885-98 / Radiated, combined ceiling plenum/space effect</t>
  </si>
  <si>
    <t>Input Parameters:</t>
  </si>
  <si>
    <t>Optional User Input</t>
  </si>
  <si>
    <t>Ceiling Type</t>
  </si>
  <si>
    <t>From selected method</t>
  </si>
  <si>
    <t>Ceiling Plenum / Room Attenuation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</si>
  <si>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</si>
  <si>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</si>
  <si>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</si>
  <si>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</si>
  <si>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</si>
  <si>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</si>
  <si>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</si>
  <si>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Project / Zone: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</si>
  <si>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</si>
  <si>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</si>
  <si>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</si>
  <si>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</si>
  <si>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</si>
  <si>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</si>
  <si>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</si>
  <si>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</si>
  <si>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</si>
  <si>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</si>
  <si>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</si>
  <si>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</si>
  <si>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</si>
  <si>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</si>
  <si>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</si>
  <si>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</si>
  <si>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</si>
  <si>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Discharge Specification</t>
  </si>
  <si>
    <t>Radiated Specification</t>
  </si>
  <si>
    <t>Suggested Room sound pressures</t>
  </si>
  <si>
    <t>High Speech Privacy</t>
  </si>
  <si>
    <t>Low Speech Privacy</t>
  </si>
  <si>
    <t>RC 40</t>
  </si>
  <si>
    <t>Output Pwl Specification</t>
  </si>
  <si>
    <t>From Discharge page</t>
  </si>
  <si>
    <t>Required Room Sound Pressure</t>
  </si>
  <si>
    <t>Max allowed Radiated Pwl</t>
  </si>
  <si>
    <r>
      <t>C</t>
    </r>
    <r>
      <rPr>
        <vertAlign val="subscript"/>
        <sz val="10"/>
        <rFont val="Arial"/>
        <family val="2"/>
      </rPr>
      <t>0</t>
    </r>
  </si>
  <si>
    <t>Speed of sound , f/second</t>
  </si>
  <si>
    <r>
      <t xml:space="preserve"> ERL (From ASHRAE RP 1314)   ERL = 10*Log(1+(a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*c/Pi*f*(D/12))^a</t>
    </r>
    <r>
      <rPr>
        <vertAlign val="subscript"/>
        <sz val="12"/>
        <rFont val="Arial"/>
        <family val="2"/>
      </rPr>
      <t xml:space="preserve">2) </t>
    </r>
  </si>
  <si>
    <r>
      <t>a</t>
    </r>
    <r>
      <rPr>
        <vertAlign val="subscript"/>
        <sz val="12"/>
        <rFont val="Arial"/>
        <family val="2"/>
      </rPr>
      <t>1</t>
    </r>
  </si>
  <si>
    <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flush - Terminated duct, Pipnk Noise, full octave</t>
    </r>
  </si>
  <si>
    <r>
      <t>a</t>
    </r>
    <r>
      <rPr>
        <vertAlign val="subscript"/>
        <sz val="12"/>
        <rFont val="Arial"/>
        <family val="2"/>
      </rPr>
      <t>2</t>
    </r>
  </si>
  <si>
    <r>
      <t>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, flush - Terminated duct, Pink Noise, full octave, rounded</t>
    </r>
  </si>
  <si>
    <t>D in inches</t>
  </si>
  <si>
    <r>
      <t>ERL = 10*Log(1+(a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*c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/Pi*f*(D/12))^a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)</t>
    </r>
  </si>
  <si>
    <t>User input, Sound Power rating, From suggested sound room sound pressure table at right</t>
  </si>
  <si>
    <t>Edited 11/19/2008 to make totals the same as the -98 version. DIH</t>
  </si>
  <si>
    <t>Sound Constants - AHRI 885 -08</t>
  </si>
  <si>
    <t>From AHRI 885-08, Should always be used</t>
  </si>
  <si>
    <t>From AHRI 885-08</t>
  </si>
  <si>
    <t>Excerpted from tables D11,12, AHRI 885-08</t>
  </si>
  <si>
    <t>Loss from AHRI 885-08</t>
  </si>
  <si>
    <t>Table from AHRI standard</t>
  </si>
  <si>
    <t>ARI 885-08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</si>
</sst>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</numFmts>
  <fonts count="19">
    <font>
      <sz val="10"/>
      <name val="Arial"/>
      <family val="0"/>
    </font>
    <font>
      <sz val="12"/>
      <color indexed="8"/>
      <name val="Times New Roman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sz val="7.75"/>
      <name val="Arial"/>
      <family val="2"/>
    </font>
    <font>
      <sz val="8.5"/>
      <name val="Arial"/>
      <family val="0"/>
    </font>
    <font>
      <sz val="7.25"/>
      <name val="Arial"/>
      <family val="2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vertAlign val="subscript"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5" xfId="19" applyFont="1" applyBorder="1">
      <alignment/>
      <protection/>
    </xf>
    <xf numFmtId="0" fontId="2" fillId="0" borderId="16" xfId="19" applyFont="1" applyBorder="1">
      <alignment/>
      <protection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2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1" fontId="0" fillId="2" borderId="25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1" fontId="0" fillId="2" borderId="26" xfId="0" applyNumberFormat="1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33" xfId="0" applyFont="1" applyBorder="1" applyAlignment="1">
      <alignment horizontal="right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" fontId="2" fillId="0" borderId="5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8" xfId="0" applyFont="1" applyBorder="1" applyAlignment="1">
      <alignment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35" xfId="0" applyFont="1" applyBorder="1" applyAlignment="1">
      <alignment/>
    </xf>
    <xf numFmtId="14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2" borderId="36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42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69" fontId="0" fillId="0" borderId="29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2" borderId="13" xfId="0" applyFont="1" applyFill="1" applyBorder="1" applyAlignment="1">
      <alignment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left"/>
    </xf>
    <xf numFmtId="1" fontId="0" fillId="2" borderId="6" xfId="0" applyNumberFormat="1" applyFill="1" applyBorder="1" applyAlignment="1">
      <alignment horizontal="left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23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3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1" fontId="0" fillId="3" borderId="41" xfId="0" applyNumberForma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1" fontId="0" fillId="0" borderId="41" xfId="0" applyNumberFormat="1" applyFill="1" applyBorder="1" applyAlignment="1" applyProtection="1">
      <alignment horizontal="center"/>
      <protection locked="0"/>
    </xf>
    <xf numFmtId="1" fontId="0" fillId="0" borderId="23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5" xfId="0" applyBorder="1" applyAlignment="1">
      <alignment horizontal="right"/>
    </xf>
    <xf numFmtId="1" fontId="5" fillId="2" borderId="5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0" fillId="5" borderId="4" xfId="0" applyNumberFormat="1" applyFont="1" applyFill="1" applyBorder="1" applyAlignment="1">
      <alignment horizontal="center"/>
    </xf>
    <xf numFmtId="1" fontId="0" fillId="5" borderId="29" xfId="0" applyNumberFormat="1" applyFont="1" applyFill="1" applyBorder="1" applyAlignment="1">
      <alignment horizontal="center"/>
    </xf>
    <xf numFmtId="1" fontId="0" fillId="5" borderId="30" xfId="0" applyNumberFormat="1" applyFont="1" applyFill="1" applyBorder="1" applyAlignment="1">
      <alignment horizontal="center"/>
    </xf>
    <xf numFmtId="0" fontId="0" fillId="5" borderId="36" xfId="0" applyFill="1" applyBorder="1" applyAlignment="1">
      <alignment/>
    </xf>
    <xf numFmtId="1" fontId="0" fillId="5" borderId="4" xfId="0" applyNumberFormat="1" applyFill="1" applyBorder="1" applyAlignment="1">
      <alignment horizontal="center"/>
    </xf>
    <xf numFmtId="1" fontId="0" fillId="5" borderId="29" xfId="0" applyNumberFormat="1" applyFill="1" applyBorder="1" applyAlignment="1">
      <alignment horizontal="center"/>
    </xf>
    <xf numFmtId="1" fontId="0" fillId="5" borderId="30" xfId="0" applyNumberFormat="1" applyFill="1" applyBorder="1" applyAlignment="1">
      <alignment horizontal="center"/>
    </xf>
    <xf numFmtId="0" fontId="6" fillId="6" borderId="40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Plot, SPL</a:t>
            </a:r>
          </a:p>
        </c:rich>
      </c:tx>
      <c:layout>
        <c:manualLayout>
          <c:xMode val="factor"/>
          <c:yMode val="factor"/>
          <c:x val="0.002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0525"/>
          <c:w val="0.81825"/>
          <c:h val="0.756"/>
        </c:manualLayout>
      </c:layout>
      <c:scatterChart>
        <c:scatterStyle val="smooth"/>
        <c:varyColors val="0"/>
        <c:ser>
          <c:idx val="0"/>
          <c:order val="0"/>
          <c:tx>
            <c:strRef>
              <c:f>'Discharge Spec'!$A$22</c:f>
              <c:strCache>
                <c:ptCount val="1"/>
                <c:pt idx="0">
                  <c:v>Required Room Sound Pressure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'Discharge Spec'!$B$20:$G$20</c:f>
              <c:numCache/>
            </c:numRef>
          </c:xVal>
          <c:yVal>
            <c:numRef>
              <c:f>'Discharge Spec'!$B$22:$G$22</c:f>
              <c:numCache/>
            </c:numRef>
          </c:yVal>
          <c:smooth val="1"/>
        </c:ser>
        <c:ser>
          <c:idx val="1"/>
          <c:order val="1"/>
          <c:tx>
            <c:strRef>
              <c:f>'Discharge Spec'!$A$33</c:f>
              <c:strCache>
                <c:ptCount val="1"/>
                <c:pt idx="0">
                  <c:v>Output Pwl Specification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Spec'!$B$20:$G$20</c:f>
              <c:numCache/>
            </c:numRef>
          </c:xVal>
          <c:yVal>
            <c:numRef>
              <c:f>'Discharge Spec'!$B$33:$G$33</c:f>
              <c:numCache>
                <c:ptCount val="6"/>
                <c:pt idx="0">
                  <c:v>83.92039923886747</c:v>
                </c:pt>
                <c:pt idx="1">
                  <c:v>82.50073073073634</c:v>
                </c:pt>
                <c:pt idx="2">
                  <c:v>87.77542569038434</c:v>
                </c:pt>
                <c:pt idx="3">
                  <c:v>92.72923020984645</c:v>
                </c:pt>
                <c:pt idx="4">
                  <c:v>87.91074670307876</c:v>
                </c:pt>
                <c:pt idx="5">
                  <c:v>69.169750163745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55290447"/>
        <c:axId val="27851976"/>
      </c:scatterChart>
      <c:valAx>
        <c:axId val="55290447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851976"/>
        <c:crosses val="autoZero"/>
        <c:crossBetween val="midCat"/>
        <c:dispUnits/>
        <c:majorUnit val="1"/>
        <c:minorUnit val="1"/>
      </c:valAx>
      <c:valAx>
        <c:axId val="2785197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2904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75"/>
          <c:y val="0.951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Plot, SPL</a:t>
            </a:r>
          </a:p>
        </c:rich>
      </c:tx>
      <c:layout>
        <c:manualLayout>
          <c:xMode val="factor"/>
          <c:yMode val="factor"/>
          <c:x val="-0.0095"/>
          <c:y val="0.0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075"/>
          <c:w val="0.792"/>
          <c:h val="0.752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'Discharge Spec'!$A$22</c:f>
              <c:strCache>
                <c:ptCount val="1"/>
                <c:pt idx="0">
                  <c:v>Required Room Sound Pressure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Spec'!$B$20:$G$20</c:f>
              <c:numCache/>
            </c:numRef>
          </c:xVal>
          <c:yVal>
            <c:numRef>
              <c:f>'Discharge Spec'!$B$22:$G$22</c:f>
              <c:numCache/>
            </c:numRef>
          </c:yVal>
          <c:smooth val="1"/>
        </c:ser>
        <c:ser>
          <c:idx val="2"/>
          <c:order val="2"/>
          <c:tx>
            <c:strRef>
              <c:f>'Discharge Spec'!$A$33</c:f>
              <c:strCache>
                <c:ptCount val="1"/>
                <c:pt idx="0">
                  <c:v>Output Pwl Specification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Spec'!$B$20:$G$20</c:f>
              <c:numCache/>
            </c:numRef>
          </c:xVal>
          <c:yVal>
            <c:numRef>
              <c:f>'Discharge Spec'!$B$33:$G$33</c:f>
              <c:numCache>
                <c:ptCount val="6"/>
                <c:pt idx="0">
                  <c:v>83.92039923886747</c:v>
                </c:pt>
                <c:pt idx="1">
                  <c:v>82.50073073073634</c:v>
                </c:pt>
                <c:pt idx="2">
                  <c:v>87.77542569038434</c:v>
                </c:pt>
                <c:pt idx="3">
                  <c:v>92.72923020984645</c:v>
                </c:pt>
                <c:pt idx="4">
                  <c:v>87.91074670307876</c:v>
                </c:pt>
                <c:pt idx="5">
                  <c:v>69.169750163745</c:v>
                </c:pt>
              </c:numCache>
            </c:numRef>
          </c:yVal>
          <c:smooth val="1"/>
        </c:ser>
        <c:axId val="49341193"/>
        <c:axId val="41417554"/>
      </c:scatterChart>
      <c:valAx>
        <c:axId val="49341193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417554"/>
        <c:crosses val="autoZero"/>
        <c:crossBetween val="midCat"/>
        <c:dispUnits/>
        <c:majorUnit val="1"/>
        <c:minorUnit val="1"/>
      </c:valAx>
      <c:valAx>
        <c:axId val="414175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3411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0475"/>
          <c:y val="0.05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345"/>
          <c:w val="0.84475"/>
          <c:h val="0.6765"/>
        </c:manualLayout>
      </c:layout>
      <c:scatterChart>
        <c:scatterStyle val="smooth"/>
        <c:varyColors val="0"/>
        <c:ser>
          <c:idx val="2"/>
          <c:order val="0"/>
          <c:tx>
            <c:strRef>
              <c:f>'Radiated Spec'!$A$9</c:f>
              <c:strCache>
                <c:ptCount val="1"/>
                <c:pt idx="0">
                  <c:v>Required Room Sound Pressure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Spec'!$B$7:$G$7</c:f>
              <c:numCache/>
            </c:numRef>
          </c:xVal>
          <c:yVal>
            <c:numRef>
              <c:f>'Radiated Spec'!$B$9:$G$9</c:f>
              <c:numCache/>
            </c:numRef>
          </c:yVal>
          <c:smooth val="1"/>
        </c:ser>
        <c:ser>
          <c:idx val="3"/>
          <c:order val="1"/>
          <c:tx>
            <c:strRef>
              <c:f>'Radiated Spec'!$A$14</c:f>
              <c:strCache>
                <c:ptCount val="1"/>
                <c:pt idx="0">
                  <c:v>Max allowed Radiated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Spec'!$B$7:$G$7</c:f>
              <c:numCache/>
            </c:numRef>
          </c:xVal>
          <c:yVal>
            <c:numRef>
              <c:f>'Radiated Spec'!$B$14:$G$14</c:f>
              <c:numCache>
                <c:ptCount val="6"/>
                <c:pt idx="0">
                  <c:v>75</c:v>
                </c:pt>
                <c:pt idx="1">
                  <c:v>72</c:v>
                </c:pt>
                <c:pt idx="2">
                  <c:v>68</c:v>
                </c:pt>
                <c:pt idx="3">
                  <c:v>69</c:v>
                </c:pt>
                <c:pt idx="4">
                  <c:v>68</c:v>
                </c:pt>
                <c:pt idx="5">
                  <c:v>67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37213667"/>
        <c:axId val="66487548"/>
      </c:scatterChart>
      <c:valAx>
        <c:axId val="37213667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487548"/>
        <c:crosses val="autoZero"/>
        <c:crossBetween val="midCat"/>
        <c:dispUnits/>
        <c:majorUnit val="1"/>
        <c:minorUnit val="1"/>
      </c:valAx>
      <c:valAx>
        <c:axId val="6648754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2136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75"/>
          <c:y val="0.9205"/>
          <c:w val="0.8705"/>
          <c:h val="0.069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-0.0052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6"/>
          <c:w val="0.82025"/>
          <c:h val="0.72875"/>
        </c:manualLayout>
      </c:layout>
      <c:scatterChart>
        <c:scatterStyle val="smooth"/>
        <c:varyColors val="0"/>
        <c:ser>
          <c:idx val="2"/>
          <c:order val="0"/>
          <c:tx>
            <c:strRef>
              <c:f>'Radiated Spec'!$A$9</c:f>
              <c:strCache>
                <c:ptCount val="1"/>
                <c:pt idx="0">
                  <c:v>Required Room Sound Pressure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Spec'!$B$7:$G$7</c:f>
              <c:numCache/>
            </c:numRef>
          </c:xVal>
          <c:yVal>
            <c:numRef>
              <c:f>'Radiated Spec'!$B$9:$G$9</c:f>
              <c:numCache/>
            </c:numRef>
          </c:yVal>
          <c:smooth val="1"/>
        </c:ser>
        <c:ser>
          <c:idx val="1"/>
          <c:order val="1"/>
          <c:tx>
            <c:strRef>
              <c:f>'Radiated Spec'!$A$14</c:f>
              <c:strCache>
                <c:ptCount val="1"/>
                <c:pt idx="0">
                  <c:v>Max allowed Radiated Pwl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'Radiated Spec'!$B$7:$G$7</c:f>
              <c:numCache/>
            </c:numRef>
          </c:xVal>
          <c:yVal>
            <c:numRef>
              <c:f>'Radiated Spec'!$B$14:$G$14</c:f>
              <c:numCache>
                <c:ptCount val="6"/>
                <c:pt idx="0">
                  <c:v>75</c:v>
                </c:pt>
                <c:pt idx="1">
                  <c:v>72</c:v>
                </c:pt>
                <c:pt idx="2">
                  <c:v>68</c:v>
                </c:pt>
                <c:pt idx="3">
                  <c:v>69</c:v>
                </c:pt>
                <c:pt idx="4">
                  <c:v>68</c:v>
                </c:pt>
                <c:pt idx="5">
                  <c:v>67</c:v>
                </c:pt>
              </c:numCache>
            </c:numRef>
          </c:yVal>
          <c:smooth val="1"/>
        </c:ser>
        <c:ser>
          <c:idx val="0"/>
          <c:order val="2"/>
          <c:tx>
            <c:v>RC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axId val="61517021"/>
        <c:axId val="16782278"/>
      </c:scatterChart>
      <c:valAx>
        <c:axId val="61517021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782278"/>
        <c:crosses val="autoZero"/>
        <c:crossBetween val="midCat"/>
        <c:dispUnits/>
        <c:majorUnit val="1"/>
        <c:minorUnit val="1"/>
      </c:valAx>
      <c:valAx>
        <c:axId val="167822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5170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92125"/>
          <c:w val="0.78225"/>
          <c:h val="0.06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</cdr:x>
      <cdr:y>0.3325</cdr:y>
    </cdr:from>
    <cdr:to>
      <cdr:x>0.942</cdr:x>
      <cdr:y>0.8105</cdr:y>
    </cdr:to>
    <cdr:grpSp>
      <cdr:nvGrpSpPr>
        <cdr:cNvPr id="1" name="Group 3"/>
        <cdr:cNvGrpSpPr>
          <a:grpSpLocks/>
        </cdr:cNvGrpSpPr>
      </cdr:nvGrpSpPr>
      <cdr:grpSpPr>
        <a:xfrm>
          <a:off x="4419600" y="1476375"/>
          <a:ext cx="304800" cy="212407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0.43575</cdr:x>
      <cdr:y>0.11025</cdr:y>
    </cdr:from>
    <cdr:to>
      <cdr:x>0.45275</cdr:x>
      <cdr:y>0.15725</cdr:y>
    </cdr:to>
    <cdr:sp>
      <cdr:nvSpPr>
        <cdr:cNvPr id="14" name="TextBox 16"/>
        <cdr:cNvSpPr txBox="1">
          <a:spLocks noChangeArrowheads="1"/>
        </cdr:cNvSpPr>
      </cdr:nvSpPr>
      <cdr:spPr>
        <a:xfrm>
          <a:off x="2181225" y="4857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0.278</cdr:x>
      <cdr:y>0</cdr:y>
    </cdr:from>
    <cdr:to>
      <cdr:x>0.781</cdr:x>
      <cdr:y>0.0645</cdr:y>
    </cdr:to>
    <cdr:sp textlink="'Discharge Spec'!$A$1">
      <cdr:nvSpPr>
        <cdr:cNvPr id="15" name="TextBox 17"/>
        <cdr:cNvSpPr txBox="1">
          <a:spLocks noChangeArrowheads="1"/>
        </cdr:cNvSpPr>
      </cdr:nvSpPr>
      <cdr:spPr>
        <a:xfrm>
          <a:off x="1390650" y="0"/>
          <a:ext cx="2524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e4b99d7-8a03-4292-9f82-6a6da4040e17}" type="TxLink">
            <a:rPr lang="en-US" cap="none" sz="1200" b="1" i="0" u="none" baseline="0">
              <a:latin typeface="Arial"/>
              <a:ea typeface="Arial"/>
              <a:cs typeface="Arial"/>
            </a:rPr>
            <a:t>Discharge Specification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0.88125</cdr:x>
      <cdr:y>0.3945</cdr:y>
    </cdr:from>
    <cdr:to>
      <cdr:x>0.93825</cdr:x>
      <cdr:y>0.81375</cdr:y>
    </cdr:to>
    <cdr:grpSp>
      <cdr:nvGrpSpPr>
        <cdr:cNvPr id="1" name="Group 3"/>
        <cdr:cNvGrpSpPr>
          <a:grpSpLocks/>
        </cdr:cNvGrpSpPr>
      </cdr:nvGrpSpPr>
      <cdr:grpSpPr>
        <a:xfrm>
          <a:off x="4476750" y="1743075"/>
          <a:ext cx="285750" cy="185737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75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0.26375</cdr:x>
      <cdr:y>0.0045</cdr:y>
    </cdr:from>
    <cdr:to>
      <cdr:x>0.749</cdr:x>
      <cdr:y>0.0635</cdr:y>
    </cdr:to>
    <cdr:sp textlink="'Discharge Spec'!$A$1">
      <cdr:nvSpPr>
        <cdr:cNvPr id="14" name="TextBox 16"/>
        <cdr:cNvSpPr txBox="1">
          <a:spLocks noChangeArrowheads="1"/>
        </cdr:cNvSpPr>
      </cdr:nvSpPr>
      <cdr:spPr>
        <a:xfrm>
          <a:off x="1333500" y="19050"/>
          <a:ext cx="2466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3976edb-0214-4aeb-8eb3-a91afa87b6b5}" type="TxLink">
            <a:rPr lang="en-US" cap="none" sz="1200" b="1" i="0" u="none" baseline="0">
              <a:latin typeface="Arial"/>
              <a:ea typeface="Arial"/>
              <a:cs typeface="Arial"/>
            </a:rPr>
            <a:t>Discharge Specification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36</xdr:row>
      <xdr:rowOff>57150</xdr:rowOff>
    </xdr:from>
    <xdr:to>
      <xdr:col>7</xdr:col>
      <xdr:colOff>600075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85775" y="6305550"/>
        <a:ext cx="50196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36</xdr:row>
      <xdr:rowOff>38100</xdr:rowOff>
    </xdr:from>
    <xdr:to>
      <xdr:col>14</xdr:col>
      <xdr:colOff>466725</xdr:colOff>
      <xdr:row>63</xdr:row>
      <xdr:rowOff>85725</xdr:rowOff>
    </xdr:to>
    <xdr:graphicFrame>
      <xdr:nvGraphicFramePr>
        <xdr:cNvPr id="2" name="Chart 2"/>
        <xdr:cNvGraphicFramePr/>
      </xdr:nvGraphicFramePr>
      <xdr:xfrm>
        <a:off x="6000750" y="6286500"/>
        <a:ext cx="50863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0.2855</cdr:y>
    </cdr:from>
    <cdr:to>
      <cdr:x>0.99075</cdr:x>
      <cdr:y>0.76225</cdr:y>
    </cdr:to>
    <cdr:grpSp>
      <cdr:nvGrpSpPr>
        <cdr:cNvPr id="1" name="Group 1"/>
        <cdr:cNvGrpSpPr>
          <a:grpSpLocks/>
        </cdr:cNvGrpSpPr>
      </cdr:nvGrpSpPr>
      <cdr:grpSpPr>
        <a:xfrm>
          <a:off x="4686300" y="1190625"/>
          <a:ext cx="295275" cy="199072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0.2395</cdr:x>
      <cdr:y>0</cdr:y>
    </cdr:from>
    <cdr:to>
      <cdr:x>0.7175</cdr:x>
      <cdr:y>0.07025</cdr:y>
    </cdr:to>
    <cdr:sp textlink="'Radiated Spec'!$A$1">
      <cdr:nvSpPr>
        <cdr:cNvPr id="14" name="TextBox 16"/>
        <cdr:cNvSpPr txBox="1">
          <a:spLocks noChangeArrowheads="1"/>
        </cdr:cNvSpPr>
      </cdr:nvSpPr>
      <cdr:spPr>
        <a:xfrm>
          <a:off x="1200150" y="0"/>
          <a:ext cx="24003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5084aaa-f67f-45d8-b08d-048107e7df70}" type="TxLink">
            <a:rPr lang="en-US" cap="none" sz="1400" b="1" i="0" u="none" baseline="0">
              <a:latin typeface="Arial"/>
              <a:ea typeface="Arial"/>
              <a:cs typeface="Arial"/>
            </a:rPr>
            <a:t>Radiated Specification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0.89375</cdr:x>
      <cdr:y>0.39725</cdr:y>
    </cdr:from>
    <cdr:to>
      <cdr:x>0.9475</cdr:x>
      <cdr:y>0.80125</cdr:y>
    </cdr:to>
    <cdr:grpSp>
      <cdr:nvGrpSpPr>
        <cdr:cNvPr id="1" name="Group 2"/>
        <cdr:cNvGrpSpPr>
          <a:grpSpLocks/>
        </cdr:cNvGrpSpPr>
      </cdr:nvGrpSpPr>
      <cdr:grpSpPr>
        <a:xfrm>
          <a:off x="4972050" y="1666875"/>
          <a:ext cx="295275" cy="170497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3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4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6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7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8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9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0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1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2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3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4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25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0.2255</cdr:x>
      <cdr:y>0</cdr:y>
    </cdr:from>
    <cdr:to>
      <cdr:x>0.72275</cdr:x>
      <cdr:y>0.07075</cdr:y>
    </cdr:to>
    <cdr:sp textlink="'Radiated Spec'!$A$1">
      <cdr:nvSpPr>
        <cdr:cNvPr id="14" name="TextBox 16"/>
        <cdr:cNvSpPr txBox="1">
          <a:spLocks noChangeArrowheads="1"/>
        </cdr:cNvSpPr>
      </cdr:nvSpPr>
      <cdr:spPr>
        <a:xfrm>
          <a:off x="1247775" y="0"/>
          <a:ext cx="27717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5456f19-8e68-4c19-b461-9a0f39c3fa66}" type="TxLink">
            <a:rPr lang="en-US" cap="none" sz="1400" b="1" i="0" u="none" baseline="0">
              <a:latin typeface="Arial"/>
              <a:ea typeface="Arial"/>
              <a:cs typeface="Arial"/>
            </a:rPr>
            <a:t>Radiated Specification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15</xdr:row>
      <xdr:rowOff>142875</xdr:rowOff>
    </xdr:from>
    <xdr:to>
      <xdr:col>6</xdr:col>
      <xdr:colOff>228600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523875" y="2552700"/>
        <a:ext cx="50292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15</xdr:row>
      <xdr:rowOff>123825</xdr:rowOff>
    </xdr:from>
    <xdr:to>
      <xdr:col>15</xdr:col>
      <xdr:colOff>590550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5819775" y="2533650"/>
        <a:ext cx="55721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33.28125" style="0" customWidth="1"/>
    <col min="2" max="7" width="6.7109375" style="0" customWidth="1"/>
    <col min="10" max="10" width="30.8515625" style="0" customWidth="1"/>
  </cols>
  <sheetData>
    <row r="1" ht="18.75" thickBot="1">
      <c r="A1" s="22" t="s">
        <v>137</v>
      </c>
    </row>
    <row r="2" spans="1:6" ht="13.5" thickBot="1">
      <c r="A2" s="196" t="s">
        <v>119</v>
      </c>
      <c r="B2" s="197" t="s">
        <v>62</v>
      </c>
      <c r="C2" s="197"/>
      <c r="D2" s="197"/>
      <c r="E2" s="197"/>
      <c r="F2" s="198"/>
    </row>
    <row r="3" spans="1:9" ht="13.5" thickBot="1">
      <c r="A3" s="2" t="s">
        <v>107</v>
      </c>
      <c r="B3" s="7"/>
      <c r="C3" s="238" t="s">
        <v>1</v>
      </c>
      <c r="D3" s="239"/>
      <c r="E3" s="239"/>
      <c r="F3" s="240"/>
      <c r="I3" t="s">
        <v>82</v>
      </c>
    </row>
    <row r="4" spans="1:11" ht="15.75">
      <c r="A4" s="3" t="s">
        <v>5</v>
      </c>
      <c r="B4" s="189">
        <v>15</v>
      </c>
      <c r="D4" t="s">
        <v>62</v>
      </c>
      <c r="I4" s="1" t="s">
        <v>79</v>
      </c>
      <c r="J4" s="1">
        <f>2*(B4+B5)/(B4*B5)*12</f>
        <v>3.2</v>
      </c>
      <c r="K4" s="25" t="s">
        <v>37</v>
      </c>
    </row>
    <row r="5" spans="1:2" ht="12.75">
      <c r="A5" s="61" t="s">
        <v>11</v>
      </c>
      <c r="B5" s="190">
        <v>15</v>
      </c>
    </row>
    <row r="6" spans="1:2" ht="12.75">
      <c r="A6" s="61" t="s">
        <v>81</v>
      </c>
      <c r="B6" s="190">
        <v>1</v>
      </c>
    </row>
    <row r="7" spans="1:2" ht="13.5" thickBot="1">
      <c r="A7" s="60" t="s">
        <v>80</v>
      </c>
      <c r="B7" s="191">
        <v>5</v>
      </c>
    </row>
    <row r="8" spans="1:2" ht="13.5" thickBot="1">
      <c r="A8" s="3" t="s">
        <v>0</v>
      </c>
      <c r="B8" s="189">
        <v>0</v>
      </c>
    </row>
    <row r="9" spans="1:6" ht="13.5" thickBot="1">
      <c r="A9" s="4" t="s">
        <v>1</v>
      </c>
      <c r="B9" s="192">
        <v>1</v>
      </c>
      <c r="C9" s="179" t="str">
        <f ca="1">(OFFSET(Constants!A31,(0+$B$9),0,1,1))</f>
        <v>1, Lined Rectangular</v>
      </c>
      <c r="D9" s="180"/>
      <c r="E9" s="180"/>
      <c r="F9" s="181"/>
    </row>
    <row r="10" spans="1:6" ht="13.5" thickBot="1">
      <c r="A10" s="3" t="s">
        <v>2</v>
      </c>
      <c r="B10" s="189">
        <v>0</v>
      </c>
      <c r="F10" s="21"/>
    </row>
    <row r="11" spans="1:16" ht="13.5" thickBot="1">
      <c r="A11" s="4" t="s">
        <v>1</v>
      </c>
      <c r="B11" s="193">
        <v>1</v>
      </c>
      <c r="C11" s="179" t="str">
        <f ca="1">(OFFSET(Constants!A47,(0+$B$11),0,1,1))</f>
        <v>1, Lined Rectangular</v>
      </c>
      <c r="D11" s="180"/>
      <c r="E11" s="180"/>
      <c r="F11" s="181"/>
      <c r="K11" s="215">
        <v>2</v>
      </c>
      <c r="L11" s="216">
        <v>3</v>
      </c>
      <c r="M11" s="216">
        <v>4</v>
      </c>
      <c r="N11" s="216">
        <v>5</v>
      </c>
      <c r="O11" s="216">
        <v>6</v>
      </c>
      <c r="P11" s="217">
        <v>7</v>
      </c>
    </row>
    <row r="12" spans="1:16" ht="13.5" thickBot="1">
      <c r="A12" s="5" t="s">
        <v>3</v>
      </c>
      <c r="B12" s="194">
        <v>3</v>
      </c>
      <c r="J12" s="204" t="s">
        <v>139</v>
      </c>
      <c r="K12" s="218">
        <v>125</v>
      </c>
      <c r="L12" s="219">
        <v>250</v>
      </c>
      <c r="M12" s="219">
        <v>500</v>
      </c>
      <c r="N12" s="219">
        <v>1000</v>
      </c>
      <c r="O12" s="219">
        <v>2000</v>
      </c>
      <c r="P12" s="220">
        <v>4000</v>
      </c>
    </row>
    <row r="13" spans="1:16" ht="13.5" thickBot="1">
      <c r="A13" s="5" t="s">
        <v>6</v>
      </c>
      <c r="B13" s="194">
        <v>10</v>
      </c>
      <c r="J13" s="221" t="s">
        <v>140</v>
      </c>
      <c r="K13" s="205">
        <v>57</v>
      </c>
      <c r="L13" s="206">
        <v>53</v>
      </c>
      <c r="M13" s="206">
        <v>48</v>
      </c>
      <c r="N13" s="206">
        <v>43</v>
      </c>
      <c r="O13" s="206">
        <v>37</v>
      </c>
      <c r="P13" s="207">
        <v>31</v>
      </c>
    </row>
    <row r="14" spans="1:16" ht="12.75">
      <c r="A14" s="3" t="s">
        <v>7</v>
      </c>
      <c r="B14" s="189">
        <v>5</v>
      </c>
      <c r="J14" s="221" t="s">
        <v>141</v>
      </c>
      <c r="K14" s="208">
        <v>52</v>
      </c>
      <c r="L14" s="209">
        <v>49</v>
      </c>
      <c r="M14" s="209">
        <v>44</v>
      </c>
      <c r="N14" s="209">
        <v>37</v>
      </c>
      <c r="O14" s="209">
        <v>32</v>
      </c>
      <c r="P14" s="210">
        <v>20</v>
      </c>
    </row>
    <row r="15" spans="1:16" ht="13.5" thickBot="1">
      <c r="A15" s="4" t="s">
        <v>8</v>
      </c>
      <c r="B15" s="193">
        <v>8</v>
      </c>
      <c r="J15" s="221" t="s">
        <v>142</v>
      </c>
      <c r="K15" s="208">
        <v>60</v>
      </c>
      <c r="L15" s="211">
        <v>55</v>
      </c>
      <c r="M15" s="211">
        <v>45</v>
      </c>
      <c r="N15" s="211">
        <v>40</v>
      </c>
      <c r="O15" s="211">
        <v>35</v>
      </c>
      <c r="P15" s="210">
        <v>33</v>
      </c>
    </row>
    <row r="16" spans="1:16" ht="12.75">
      <c r="A16" s="3" t="s">
        <v>9</v>
      </c>
      <c r="B16" s="189">
        <v>2400</v>
      </c>
      <c r="J16" s="221" t="s">
        <v>130</v>
      </c>
      <c r="K16" s="208">
        <v>55</v>
      </c>
      <c r="L16" s="211">
        <v>50</v>
      </c>
      <c r="M16" s="211">
        <v>44</v>
      </c>
      <c r="N16" s="211">
        <v>41</v>
      </c>
      <c r="O16" s="211">
        <v>39</v>
      </c>
      <c r="P16" s="210">
        <v>38</v>
      </c>
    </row>
    <row r="17" spans="1:16" ht="13.5" thickBot="1">
      <c r="A17" s="6" t="s">
        <v>10</v>
      </c>
      <c r="B17" s="195">
        <v>5</v>
      </c>
      <c r="J17" s="222" t="s">
        <v>129</v>
      </c>
      <c r="K17" s="212">
        <v>52</v>
      </c>
      <c r="L17" s="213">
        <v>45</v>
      </c>
      <c r="M17" s="213">
        <v>40</v>
      </c>
      <c r="N17" s="213">
        <v>36</v>
      </c>
      <c r="O17" s="213">
        <v>34</v>
      </c>
      <c r="P17" s="214">
        <v>32</v>
      </c>
    </row>
    <row r="19" ht="13.5" thickBot="1"/>
    <row r="20" spans="1:9" ht="12.75">
      <c r="A20" s="8" t="s">
        <v>12</v>
      </c>
      <c r="B20" s="19">
        <v>2</v>
      </c>
      <c r="C20" s="9">
        <v>3</v>
      </c>
      <c r="D20" s="9">
        <v>4</v>
      </c>
      <c r="E20" s="9">
        <v>5</v>
      </c>
      <c r="F20" s="9">
        <v>6</v>
      </c>
      <c r="G20" s="10">
        <v>7</v>
      </c>
      <c r="I20" t="s">
        <v>53</v>
      </c>
    </row>
    <row r="21" spans="1:7" ht="13.5" thickBot="1">
      <c r="A21" s="11" t="s">
        <v>13</v>
      </c>
      <c r="B21" s="20">
        <v>125</v>
      </c>
      <c r="C21" s="12">
        <v>250</v>
      </c>
      <c r="D21" s="12">
        <v>500</v>
      </c>
      <c r="E21" s="12">
        <v>1000</v>
      </c>
      <c r="F21" s="12">
        <v>2000</v>
      </c>
      <c r="G21" s="13">
        <v>4000</v>
      </c>
    </row>
    <row r="22" spans="1:9" ht="12.75">
      <c r="A22" s="8" t="s">
        <v>145</v>
      </c>
      <c r="B22" s="182">
        <f aca="true" t="shared" si="0" ref="B22:G22">K13</f>
        <v>57</v>
      </c>
      <c r="C22" s="183">
        <f t="shared" si="0"/>
        <v>53</v>
      </c>
      <c r="D22" s="183">
        <f t="shared" si="0"/>
        <v>48</v>
      </c>
      <c r="E22" s="183">
        <f t="shared" si="0"/>
        <v>43</v>
      </c>
      <c r="F22" s="183">
        <f t="shared" si="0"/>
        <v>37</v>
      </c>
      <c r="G22" s="202">
        <f t="shared" si="0"/>
        <v>31</v>
      </c>
      <c r="I22" t="s">
        <v>156</v>
      </c>
    </row>
    <row r="23" spans="1:11" ht="12.75">
      <c r="A23" s="14" t="s">
        <v>14</v>
      </c>
      <c r="B23" s="57">
        <f>IF(((((10^Constants!B$14)*($J$4^Constants!B$15)*($B$6^Constants!B$16))*$B$7)&lt;41),(((10^Constants!B$14)*($J$4^Constants!B$15)*($B$6^Constants!B$16))*$B$7),40)</f>
        <v>1.5819524982179523</v>
      </c>
      <c r="C23" s="58">
        <f>IF(((((10^Constants!C$14)*($J$4^Constants!C$15)*($B$6^Constants!C$16))*$B$7)&lt;41),(((10^Constants!C$14)*($J$4^Constants!C$15)*($B$6^Constants!C$16))*$B$7),40)</f>
        <v>3.421557843685844</v>
      </c>
      <c r="D23" s="58">
        <f>IF(((((10^Constants!D$14)*($J$4^Constants!D$15)*($B$6^Constants!D$16))*$B$7)&lt;41),(((10^Constants!D$14)*($J$4^Constants!D$15)*($B$6^Constants!D$16))*$B$7),40)</f>
        <v>8.567972102969781</v>
      </c>
      <c r="E23" s="58">
        <f>IF(((((10^Constants!E$14)*($J$4^Constants!E$15)*($B$6^Constants!E$16))*$B$7)&lt;41),(((10^Constants!E$14)*($J$4^Constants!E$15)*($B$6^Constants!E$16))*$B$7),40)</f>
        <v>18.03482544406797</v>
      </c>
      <c r="F23" s="58">
        <f>IF(((((10^Constants!F$14)*($J$4^Constants!F$15)*($B$6^Constants!F$16))*$B$7)&lt;41),(((10^Constants!F$14)*($J$4^Constants!F$15)*($B$6^Constants!F$16))*$B$7),40)</f>
        <v>16.726662175438523</v>
      </c>
      <c r="G23" s="59">
        <f>IF(((((10^Constants!G$14)*($J$4^Constants!G$15)*($B$6^Constants!G$16))*$B$7)&lt;41),(((10^Constants!G$14)*($J$4^Constants!G$15)*($B$6^Constants!G$16))*$B$7),40)</f>
        <v>12.067278633211986</v>
      </c>
      <c r="I23" t="s">
        <v>57</v>
      </c>
      <c r="K23" s="55" t="s">
        <v>87</v>
      </c>
    </row>
    <row r="24" spans="1:9" ht="12.75">
      <c r="A24" s="14" t="s">
        <v>15</v>
      </c>
      <c r="B24" s="57">
        <f ca="1">(OFFSET(Constants!B31,(0+$B$9),0,1,1))*$B$8</f>
        <v>0</v>
      </c>
      <c r="C24" s="15">
        <f ca="1">(OFFSET(Constants!C31,(0+$B$9),0,1,1))*$B$8</f>
        <v>0</v>
      </c>
      <c r="D24" s="15">
        <f ca="1">(OFFSET(Constants!D31,(0+$B$9),0,1,1))*$B$8</f>
        <v>0</v>
      </c>
      <c r="E24" s="15">
        <f ca="1">(OFFSET(Constants!E31,(0+$B$9),0,1,1))*$B$8</f>
        <v>0</v>
      </c>
      <c r="F24" s="15">
        <f ca="1">(OFFSET(Constants!F31,(0+$B$9),0,1,1))*$B$8</f>
        <v>0</v>
      </c>
      <c r="G24" s="59">
        <f ca="1">(OFFSET(Constants!G31,(0+$B$9),0,1,1))*$B$8</f>
        <v>0</v>
      </c>
      <c r="I24" t="s">
        <v>54</v>
      </c>
    </row>
    <row r="25" spans="1:9" ht="12.75">
      <c r="A25" s="14" t="s">
        <v>16</v>
      </c>
      <c r="B25" s="57">
        <f ca="1">IF(B10=0,0,(OFFSET(Constants!B47,(0+$B$11),0,1,1))*$B$10)</f>
        <v>0</v>
      </c>
      <c r="C25" s="15">
        <f ca="1">IF(B10=0,0,(OFFSET(Constants!C47,(0+$B$11),0,1,1)))</f>
        <v>0</v>
      </c>
      <c r="D25" s="15">
        <f ca="1">IF(B10=0,0,(OFFSET(Constants!D47,(0+$B$11),0,1,1)))</f>
        <v>0</v>
      </c>
      <c r="E25" s="15">
        <f ca="1">IF(B10=0,0,(OFFSET(Constants!E47,(0+$B$11),0,1,1)))</f>
        <v>0</v>
      </c>
      <c r="F25" s="15">
        <f ca="1">IF(B10=0,0,(OFFSET(Constants!F47,(0+$B$11),0,1,1)))</f>
        <v>0</v>
      </c>
      <c r="G25" s="59">
        <f ca="1">IF(B10=0,0,(OFFSET(Constants!G47,(0+$B$11),0,1,1)))</f>
        <v>0</v>
      </c>
      <c r="I25" t="s">
        <v>55</v>
      </c>
    </row>
    <row r="26" spans="1:11" ht="12.75">
      <c r="A26" s="14" t="s">
        <v>17</v>
      </c>
      <c r="B26" s="57">
        <f aca="true" t="shared" si="1" ref="B26:G26">10*LOG($B$12)</f>
        <v>4.771212547196624</v>
      </c>
      <c r="C26" s="58">
        <f t="shared" si="1"/>
        <v>4.771212547196624</v>
      </c>
      <c r="D26" s="58">
        <f t="shared" si="1"/>
        <v>4.771212547196624</v>
      </c>
      <c r="E26" s="58">
        <f t="shared" si="1"/>
        <v>4.771212547196624</v>
      </c>
      <c r="F26" s="58">
        <f t="shared" si="1"/>
        <v>4.771212547196624</v>
      </c>
      <c r="G26" s="59">
        <f t="shared" si="1"/>
        <v>4.771212547196624</v>
      </c>
      <c r="I26" t="s">
        <v>86</v>
      </c>
      <c r="K26" t="s">
        <v>56</v>
      </c>
    </row>
    <row r="27" spans="1:11" ht="15.75">
      <c r="A27" s="14" t="s">
        <v>4</v>
      </c>
      <c r="B27" s="57">
        <f>IF($B$13=0,0,(10*LOG(1+((Constants!$C$56*Constants!$C$54)/(3.14159*B21*($B$13/12)))^Constants!$C$57)))</f>
        <v>8.33242013851052</v>
      </c>
      <c r="C27" s="58">
        <f>IF($B$13=0,0,(10*LOG(1+((Constants!$C$56*Constants!$C$54)/(3.14159*C21*($B$13/12)))^Constants!$C$57)))</f>
        <v>3.896748981919547</v>
      </c>
      <c r="D27" s="58">
        <f>IF($B$13=0,0,(10*LOG(1+((Constants!$C$56*Constants!$C$54)/(3.14159*D21*($B$13/12)))^Constants!$C$57)))</f>
        <v>1.3456531752916638</v>
      </c>
      <c r="E27" s="58">
        <f>IF($B$13=0,0,(10*LOG(1+((Constants!$C$56*Constants!$C$54)/(3.14159*E21*($B$13/12)))^Constants!$C$57)))</f>
        <v>0.37746922666363614</v>
      </c>
      <c r="F27" s="58">
        <f>IF($B$13=0,0,(10*LOG(1+((Constants!$C$56*Constants!$C$54)/(3.14159*F21*($B$13/12)))^Constants!$C$57)))</f>
        <v>0.09748734153344854</v>
      </c>
      <c r="G27" s="59">
        <f>IF($B$13=0,0,(10*LOG(1+((Constants!$C$56*Constants!$C$54)/(3.14159*G21*($B$13/12)))^Constants!$C$57)))</f>
        <v>0.02457775743428378</v>
      </c>
      <c r="I27" t="s">
        <v>4</v>
      </c>
      <c r="K27" s="65" t="s">
        <v>155</v>
      </c>
    </row>
    <row r="28" spans="1:11" ht="12.75">
      <c r="A28" s="14" t="s">
        <v>18</v>
      </c>
      <c r="B28" s="57">
        <f>IF(B14=0,0,(Constants!B$21+Constants!B$22*$B$15+Constants!B$23*($B$15^2))+((Constants!B$24+Constants!B$25*$B$15+Constants!B$26*($B$15^2))*$B$14))</f>
        <v>5.0533277640000005</v>
      </c>
      <c r="C28" s="58">
        <f>IF(B14=0,0,(Constants!C$21+Constants!C$22*$B$15+Constants!C$23*($B$15^2))+((Constants!C$24+Constants!C$25*$B$15+Constants!C$26*($B$15^2))*$B$14))</f>
        <v>10.326635079999999</v>
      </c>
      <c r="D28" s="58">
        <f>IF(B14=0,0,(Constants!D$21+Constants!D$22*$B$15+Constants!D$23*($B$15^2))+((Constants!D$24+Constants!D$25*$B$15+Constants!D$26*($B$15^2))*$B$14))</f>
        <v>18.1029216</v>
      </c>
      <c r="E28" s="58">
        <f>IF(B14=0,0,(Constants!E$21+Constants!E$22*$B$15+Constants!E$23*($B$15^2))+((Constants!E$24+Constants!E$25*$B$15+Constants!E$26*($B$15^2))*$B$14))</f>
        <v>18.654966740000003</v>
      </c>
      <c r="F28" s="58">
        <f>IF(B14=0,0,(Constants!F$21+Constants!F$22*$B$15+Constants!F$23*($B$15^2))+((Constants!F$24+Constants!F$25*$B$15+Constants!F$26*($B$15^2))*$B$14))</f>
        <v>20.521538400000004</v>
      </c>
      <c r="G28" s="59">
        <f>IF(B14=0,0,(Constants!G$21+Constants!G$22*$B$15+Constants!G$23*($B$15^2))+((Constants!G$24+Constants!G$25*$B$15+Constants!G$26*($B$15^2))*$B$14))</f>
        <v>11.609745000000002</v>
      </c>
      <c r="I28" t="s">
        <v>83</v>
      </c>
      <c r="K28" s="65" t="s">
        <v>44</v>
      </c>
    </row>
    <row r="29" spans="1:9" ht="12.75">
      <c r="A29" s="187" t="s">
        <v>20</v>
      </c>
      <c r="B29" s="188"/>
      <c r="C29" s="184"/>
      <c r="D29" s="184"/>
      <c r="E29" s="184"/>
      <c r="F29" s="184"/>
      <c r="G29" s="203"/>
      <c r="I29" t="s">
        <v>108</v>
      </c>
    </row>
    <row r="30" spans="1:9" ht="12.75">
      <c r="A30" s="24" t="s">
        <v>29</v>
      </c>
      <c r="B30" s="62">
        <f>Constants!B90</f>
        <v>2</v>
      </c>
      <c r="C30" s="62">
        <f>Constants!C90</f>
        <v>1</v>
      </c>
      <c r="D30" s="62">
        <f>Constants!D90</f>
        <v>0</v>
      </c>
      <c r="E30" s="62">
        <f>Constants!E90</f>
        <v>0</v>
      </c>
      <c r="F30" s="62">
        <f>Constants!F90</f>
        <v>0</v>
      </c>
      <c r="G30" s="223">
        <f>Constants!G90</f>
        <v>0</v>
      </c>
      <c r="I30" t="s">
        <v>159</v>
      </c>
    </row>
    <row r="31" spans="1:12" ht="16.5" thickBot="1">
      <c r="A31" s="11" t="s">
        <v>19</v>
      </c>
      <c r="B31" s="67">
        <f aca="true" t="shared" si="2" ref="B31:G31">10*LOG($B$17)+5*LOG($B$16)+3*LOG(B21)-25</f>
        <v>5.181486290942384</v>
      </c>
      <c r="C31" s="68">
        <f t="shared" si="2"/>
        <v>6.084576277934328</v>
      </c>
      <c r="D31" s="68">
        <f t="shared" si="2"/>
        <v>6.987666264926272</v>
      </c>
      <c r="E31" s="68">
        <f t="shared" si="2"/>
        <v>7.890756251918219</v>
      </c>
      <c r="F31" s="68">
        <f t="shared" si="2"/>
        <v>8.793846238910163</v>
      </c>
      <c r="G31" s="69">
        <f t="shared" si="2"/>
        <v>9.696936225902107</v>
      </c>
      <c r="I31" t="s">
        <v>59</v>
      </c>
      <c r="K31" s="74" t="s">
        <v>84</v>
      </c>
      <c r="L31" s="16"/>
    </row>
    <row r="32" spans="1:12" ht="16.5" thickBot="1">
      <c r="A32" s="70" t="s">
        <v>85</v>
      </c>
      <c r="B32" s="71">
        <f aca="true" t="shared" si="3" ref="B32:G32">SUM(B23:B31)</f>
        <v>26.92039923886748</v>
      </c>
      <c r="C32" s="72">
        <f t="shared" si="3"/>
        <v>29.500730730736343</v>
      </c>
      <c r="D32" s="72">
        <f t="shared" si="3"/>
        <v>39.77542569038434</v>
      </c>
      <c r="E32" s="72">
        <f t="shared" si="3"/>
        <v>49.72923020984645</v>
      </c>
      <c r="F32" s="72">
        <f t="shared" si="3"/>
        <v>50.91074670307876</v>
      </c>
      <c r="G32" s="73">
        <f t="shared" si="3"/>
        <v>38.169750163745</v>
      </c>
      <c r="K32" s="66"/>
      <c r="L32" s="16"/>
    </row>
    <row r="33" spans="1:12" ht="16.5" thickBot="1">
      <c r="A33" s="232" t="s">
        <v>143</v>
      </c>
      <c r="B33" s="229">
        <f aca="true" t="shared" si="4" ref="B33:G33">B22+B32</f>
        <v>83.92039923886747</v>
      </c>
      <c r="C33" s="230">
        <f t="shared" si="4"/>
        <v>82.50073073073634</v>
      </c>
      <c r="D33" s="230">
        <f t="shared" si="4"/>
        <v>87.77542569038434</v>
      </c>
      <c r="E33" s="230">
        <f t="shared" si="4"/>
        <v>92.72923020984645</v>
      </c>
      <c r="F33" s="230">
        <f t="shared" si="4"/>
        <v>87.91074670307876</v>
      </c>
      <c r="G33" s="231">
        <f t="shared" si="4"/>
        <v>69.169750163745</v>
      </c>
      <c r="I33" t="s">
        <v>60</v>
      </c>
      <c r="K33" s="29"/>
      <c r="L33" s="16"/>
    </row>
  </sheetData>
  <sheetProtection sheet="1" objects="1" scenarios="1"/>
  <mergeCells count="1">
    <mergeCell ref="C3:F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="70" zoomScaleNormal="70" workbookViewId="0" topLeftCell="A1">
      <selection activeCell="Q1" sqref="Q1"/>
    </sheetView>
  </sheetViews>
  <sheetFormatPr defaultColWidth="9.140625" defaultRowHeight="12.75"/>
  <cols>
    <col min="1" max="1" width="34.140625" style="0" customWidth="1"/>
    <col min="11" max="11" width="9.00390625" style="0" customWidth="1"/>
    <col min="19" max="19" width="9.421875" style="0" customWidth="1"/>
  </cols>
  <sheetData>
    <row r="1" ht="18">
      <c r="A1" s="22" t="s">
        <v>138</v>
      </c>
    </row>
    <row r="2" ht="13.5" thickBot="1"/>
    <row r="3" spans="1:2" ht="13.5" thickBot="1">
      <c r="A3" s="151" t="s">
        <v>107</v>
      </c>
      <c r="B3" s="152"/>
    </row>
    <row r="4" spans="1:4" ht="13.5" thickBot="1">
      <c r="A4" s="151" t="s">
        <v>164</v>
      </c>
      <c r="B4" s="7"/>
      <c r="C4" s="241" t="s">
        <v>1</v>
      </c>
      <c r="D4" s="242"/>
    </row>
    <row r="5" spans="1:4" ht="13.5" thickBot="1">
      <c r="A5" s="154" t="s">
        <v>109</v>
      </c>
      <c r="B5" s="186">
        <v>1</v>
      </c>
      <c r="C5" s="178" t="str">
        <f ca="1">OFFSET(Constants!A62,(0+B5),0,1,1)</f>
        <v>1, Mineral Fiber</v>
      </c>
      <c r="D5" s="153"/>
    </row>
    <row r="6" ht="13.5" thickBot="1"/>
    <row r="7" spans="1:7" ht="12.75">
      <c r="A7" s="8" t="s">
        <v>12</v>
      </c>
      <c r="B7" s="1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7" ht="13.5" thickBot="1">
      <c r="A8" s="11" t="s">
        <v>13</v>
      </c>
      <c r="B8" s="20">
        <v>125</v>
      </c>
      <c r="C8" s="12">
        <v>250</v>
      </c>
      <c r="D8" s="12">
        <v>500</v>
      </c>
      <c r="E8" s="12">
        <v>1000</v>
      </c>
      <c r="F8" s="12">
        <v>2000</v>
      </c>
      <c r="G8" s="13">
        <v>4000</v>
      </c>
    </row>
    <row r="9" spans="1:9" ht="12.75">
      <c r="A9" s="8" t="s">
        <v>145</v>
      </c>
      <c r="B9" s="199">
        <f>'Discharge Spec'!B22</f>
        <v>57</v>
      </c>
      <c r="C9" s="200">
        <f>'Discharge Spec'!C22</f>
        <v>53</v>
      </c>
      <c r="D9" s="200">
        <f>'Discharge Spec'!D22</f>
        <v>48</v>
      </c>
      <c r="E9" s="200">
        <f>'Discharge Spec'!E22</f>
        <v>43</v>
      </c>
      <c r="F9" s="200">
        <f>'Discharge Spec'!F22</f>
        <v>37</v>
      </c>
      <c r="G9" s="201">
        <f>'Discharge Spec'!G22</f>
        <v>31</v>
      </c>
      <c r="I9" t="s">
        <v>144</v>
      </c>
    </row>
    <row r="10" spans="1:9" ht="12.75">
      <c r="A10" s="14" t="s">
        <v>111</v>
      </c>
      <c r="B10" s="57">
        <f ca="1">OFFSET(Constants!B62,(0+$B$5),0,1,1)</f>
        <v>16</v>
      </c>
      <c r="C10" s="58">
        <f ca="1">OFFSET(Constants!C62,(0+$B$5),0,1,1)</f>
        <v>18</v>
      </c>
      <c r="D10" s="58">
        <f ca="1">OFFSET(Constants!D62,(0+$B$5),0,1,1)</f>
        <v>20</v>
      </c>
      <c r="E10" s="58">
        <f ca="1">OFFSET(Constants!E62,(0+$B$5),0,1,1)</f>
        <v>26</v>
      </c>
      <c r="F10" s="58">
        <f ca="1">OFFSET(Constants!F62,(0+$B$5),0,1,1)</f>
        <v>31</v>
      </c>
      <c r="G10" s="59">
        <f ca="1">OFFSET(Constants!G62,(0+$B$5),0,1,1)</f>
        <v>36</v>
      </c>
      <c r="I10" t="s">
        <v>110</v>
      </c>
    </row>
    <row r="11" spans="1:9" ht="12.75" hidden="1">
      <c r="A11" s="187" t="s">
        <v>20</v>
      </c>
      <c r="B11" s="188"/>
      <c r="C11" s="184"/>
      <c r="D11" s="184"/>
      <c r="E11" s="184"/>
      <c r="F11" s="184"/>
      <c r="G11" s="185"/>
      <c r="I11" t="s">
        <v>58</v>
      </c>
    </row>
    <row r="12" spans="1:9" ht="12.75">
      <c r="A12" s="177" t="s">
        <v>29</v>
      </c>
      <c r="B12" s="62">
        <f>Constants!B90</f>
        <v>2</v>
      </c>
      <c r="C12" s="63">
        <f>Constants!C90</f>
        <v>1</v>
      </c>
      <c r="D12" s="63">
        <f>Constants!D90</f>
        <v>0</v>
      </c>
      <c r="E12" s="63">
        <f>Constants!E90</f>
        <v>0</v>
      </c>
      <c r="F12" s="63">
        <f>Constants!F90</f>
        <v>0</v>
      </c>
      <c r="G12" s="64">
        <f>Constants!G90</f>
        <v>0</v>
      </c>
      <c r="I12" t="s">
        <v>160</v>
      </c>
    </row>
    <row r="13" spans="1:7" ht="13.5" thickBot="1">
      <c r="A13" s="70" t="s">
        <v>85</v>
      </c>
      <c r="B13" s="71">
        <f aca="true" t="shared" si="0" ref="B13:G13">SUM(B10:B12)</f>
        <v>18</v>
      </c>
      <c r="C13" s="72">
        <f t="shared" si="0"/>
        <v>19</v>
      </c>
      <c r="D13" s="72">
        <f t="shared" si="0"/>
        <v>20</v>
      </c>
      <c r="E13" s="72">
        <f t="shared" si="0"/>
        <v>26</v>
      </c>
      <c r="F13" s="72">
        <f t="shared" si="0"/>
        <v>31</v>
      </c>
      <c r="G13" s="73">
        <f t="shared" si="0"/>
        <v>36</v>
      </c>
    </row>
    <row r="14" spans="1:7" ht="13.5" thickBot="1">
      <c r="A14" s="232" t="s">
        <v>146</v>
      </c>
      <c r="B14" s="233">
        <f aca="true" t="shared" si="1" ref="B14:G14">B9+B13</f>
        <v>75</v>
      </c>
      <c r="C14" s="234">
        <f t="shared" si="1"/>
        <v>72</v>
      </c>
      <c r="D14" s="234">
        <f t="shared" si="1"/>
        <v>68</v>
      </c>
      <c r="E14" s="234">
        <f t="shared" si="1"/>
        <v>69</v>
      </c>
      <c r="F14" s="234">
        <f t="shared" si="1"/>
        <v>68</v>
      </c>
      <c r="G14" s="235">
        <f t="shared" si="1"/>
        <v>67</v>
      </c>
    </row>
  </sheetData>
  <sheetProtection sheet="1" objects="1" scenarios="1"/>
  <mergeCells count="1">
    <mergeCell ref="C4:D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95"/>
  <sheetViews>
    <sheetView showGridLines="0" zoomScale="75" zoomScaleNormal="75" workbookViewId="0" topLeftCell="A1">
      <selection activeCell="P12" sqref="P12"/>
    </sheetView>
  </sheetViews>
  <sheetFormatPr defaultColWidth="9.140625" defaultRowHeight="12.75"/>
  <cols>
    <col min="1" max="1" width="29.7109375" style="55" customWidth="1"/>
    <col min="2" max="7" width="10.7109375" style="56" customWidth="1"/>
    <col min="8" max="16384" width="9.140625" style="55" customWidth="1"/>
  </cols>
  <sheetData>
    <row r="2" ht="18">
      <c r="A2" s="22" t="s">
        <v>158</v>
      </c>
    </row>
    <row r="5" spans="2:9" ht="13.5" thickBot="1">
      <c r="B5" s="23" t="s">
        <v>27</v>
      </c>
      <c r="I5" s="55" t="s">
        <v>28</v>
      </c>
    </row>
    <row r="6" spans="1:7" ht="15.75" thickBot="1">
      <c r="A6" s="140" t="s">
        <v>12</v>
      </c>
      <c r="B6" s="141">
        <v>2</v>
      </c>
      <c r="C6" s="142">
        <v>3</v>
      </c>
      <c r="D6" s="142">
        <v>4</v>
      </c>
      <c r="E6" s="142">
        <v>5</v>
      </c>
      <c r="F6" s="142">
        <v>6</v>
      </c>
      <c r="G6" s="143">
        <v>7</v>
      </c>
    </row>
    <row r="7" spans="1:7" ht="13.5" thickBot="1">
      <c r="A7" s="144" t="s">
        <v>13</v>
      </c>
      <c r="B7" s="145">
        <v>125</v>
      </c>
      <c r="C7" s="146">
        <v>250</v>
      </c>
      <c r="D7" s="146">
        <v>500</v>
      </c>
      <c r="E7" s="146">
        <v>1000</v>
      </c>
      <c r="F7" s="146">
        <v>2000</v>
      </c>
      <c r="G7" s="147">
        <v>4000</v>
      </c>
    </row>
    <row r="8" spans="1:29" ht="15.75">
      <c r="A8" s="81" t="s">
        <v>22</v>
      </c>
      <c r="B8" s="82"/>
      <c r="C8" s="83"/>
      <c r="D8" s="83"/>
      <c r="E8" s="83"/>
      <c r="F8" s="83"/>
      <c r="G8" s="84"/>
      <c r="I8" s="55" t="s">
        <v>26</v>
      </c>
      <c r="X8" s="85"/>
      <c r="Y8" s="85"/>
      <c r="Z8" s="85"/>
      <c r="AA8" s="85"/>
      <c r="AB8" s="85"/>
      <c r="AC8" s="86"/>
    </row>
    <row r="9" spans="1:29" ht="15">
      <c r="A9" s="87" t="s">
        <v>24</v>
      </c>
      <c r="B9" s="50">
        <v>-31.6</v>
      </c>
      <c r="C9" s="50">
        <v>-18.9</v>
      </c>
      <c r="D9" s="50">
        <v>-8.5</v>
      </c>
      <c r="E9" s="50">
        <v>-2.2</v>
      </c>
      <c r="F9" s="50">
        <v>1</v>
      </c>
      <c r="G9" s="51">
        <v>3.1</v>
      </c>
      <c r="X9" s="88"/>
      <c r="Y9" s="88"/>
      <c r="Z9" s="88"/>
      <c r="AA9" s="88"/>
      <c r="AB9" s="88"/>
      <c r="AC9" s="34"/>
    </row>
    <row r="10" spans="1:7" ht="13.5" thickBot="1">
      <c r="A10" s="89" t="s">
        <v>25</v>
      </c>
      <c r="B10" s="90">
        <v>1.28</v>
      </c>
      <c r="C10" s="91">
        <v>1.18</v>
      </c>
      <c r="D10" s="91">
        <v>1.09</v>
      </c>
      <c r="E10" s="91">
        <v>1.02</v>
      </c>
      <c r="F10" s="91">
        <v>1</v>
      </c>
      <c r="G10" s="92">
        <v>0.98</v>
      </c>
    </row>
    <row r="11" ht="13.5" thickBot="1"/>
    <row r="12" spans="1:7" ht="16.5" thickBot="1">
      <c r="A12" s="27" t="s">
        <v>39</v>
      </c>
      <c r="B12" s="82"/>
      <c r="C12" s="82"/>
      <c r="D12" s="82"/>
      <c r="E12" s="82"/>
      <c r="F12" s="82"/>
      <c r="G12" s="93"/>
    </row>
    <row r="13" spans="1:9" ht="15.75" thickBot="1">
      <c r="A13" s="136" t="s">
        <v>30</v>
      </c>
      <c r="B13" s="109">
        <v>125</v>
      </c>
      <c r="C13" s="109">
        <v>250</v>
      </c>
      <c r="D13" s="109">
        <v>500</v>
      </c>
      <c r="E13" s="109">
        <v>1000</v>
      </c>
      <c r="F13" s="109">
        <v>2000</v>
      </c>
      <c r="G13" s="110">
        <v>4000</v>
      </c>
      <c r="H13" s="94"/>
      <c r="I13" s="79" t="s">
        <v>35</v>
      </c>
    </row>
    <row r="14" spans="1:10" ht="15">
      <c r="A14" s="137" t="s">
        <v>32</v>
      </c>
      <c r="B14" s="138">
        <v>-0.865</v>
      </c>
      <c r="C14" s="138">
        <v>-0.582</v>
      </c>
      <c r="D14" s="138">
        <v>-0.0121</v>
      </c>
      <c r="E14" s="138">
        <v>0.298</v>
      </c>
      <c r="F14" s="138">
        <v>0.089</v>
      </c>
      <c r="G14" s="139">
        <v>0.0649</v>
      </c>
      <c r="H14" s="95"/>
      <c r="I14" s="79" t="s">
        <v>36</v>
      </c>
      <c r="J14" s="79"/>
    </row>
    <row r="15" spans="1:28" ht="15">
      <c r="A15" s="49" t="s">
        <v>33</v>
      </c>
      <c r="B15" s="50">
        <v>0.723</v>
      </c>
      <c r="C15" s="50">
        <v>0.826</v>
      </c>
      <c r="D15" s="50">
        <v>0.487</v>
      </c>
      <c r="E15" s="50">
        <v>0.513</v>
      </c>
      <c r="F15" s="50">
        <v>0.862</v>
      </c>
      <c r="G15" s="51">
        <v>0.629</v>
      </c>
      <c r="H15" s="95"/>
      <c r="I15" s="79" t="s">
        <v>37</v>
      </c>
      <c r="J15" s="79"/>
      <c r="W15" s="96" t="s">
        <v>23</v>
      </c>
      <c r="X15" s="97"/>
      <c r="Y15" s="97"/>
      <c r="Z15" s="97"/>
      <c r="AA15" s="97"/>
      <c r="AB15" s="98"/>
    </row>
    <row r="16" spans="1:28" ht="15.75" thickBot="1">
      <c r="A16" s="52" t="s">
        <v>34</v>
      </c>
      <c r="B16" s="53">
        <v>0.375</v>
      </c>
      <c r="C16" s="53">
        <v>0.975</v>
      </c>
      <c r="D16" s="53">
        <v>0.868</v>
      </c>
      <c r="E16" s="53">
        <v>0.317</v>
      </c>
      <c r="F16" s="53">
        <v>0</v>
      </c>
      <c r="G16" s="54">
        <v>0</v>
      </c>
      <c r="H16" s="95"/>
      <c r="I16" s="79" t="s">
        <v>38</v>
      </c>
      <c r="J16" s="79"/>
      <c r="W16" s="99">
        <f aca="true" t="shared" si="0" ref="W16:AB16">Q17</f>
        <v>0</v>
      </c>
      <c r="X16" s="100">
        <f t="shared" si="0"/>
        <v>0</v>
      </c>
      <c r="Y16" s="100">
        <f t="shared" si="0"/>
        <v>0</v>
      </c>
      <c r="Z16" s="100">
        <f t="shared" si="0"/>
        <v>0</v>
      </c>
      <c r="AA16" s="100">
        <f t="shared" si="0"/>
        <v>0</v>
      </c>
      <c r="AB16" s="101">
        <f t="shared" si="0"/>
        <v>0</v>
      </c>
    </row>
    <row r="17" spans="1:29" ht="15.75" thickBot="1">
      <c r="A17" s="94"/>
      <c r="B17" s="55"/>
      <c r="C17" s="94"/>
      <c r="D17" s="94"/>
      <c r="E17" s="94"/>
      <c r="F17" s="94"/>
      <c r="G17" s="94"/>
      <c r="X17" s="17"/>
      <c r="Y17" s="17"/>
      <c r="Z17" s="17"/>
      <c r="AA17" s="17"/>
      <c r="AB17" s="17"/>
      <c r="AC17" s="18"/>
    </row>
    <row r="18" ht="13.5" thickBot="1"/>
    <row r="19" spans="1:7" ht="16.5" thickBot="1">
      <c r="A19" s="27" t="s">
        <v>43</v>
      </c>
      <c r="B19" s="82"/>
      <c r="C19" s="82"/>
      <c r="D19" s="82"/>
      <c r="E19" s="82"/>
      <c r="F19" s="82"/>
      <c r="G19" s="93"/>
    </row>
    <row r="20" spans="1:18" ht="15.75" thickBot="1">
      <c r="A20" s="136" t="s">
        <v>30</v>
      </c>
      <c r="B20" s="109">
        <v>125</v>
      </c>
      <c r="C20" s="109">
        <v>250</v>
      </c>
      <c r="D20" s="109">
        <v>500</v>
      </c>
      <c r="E20" s="109">
        <v>1000</v>
      </c>
      <c r="F20" s="109">
        <v>2000</v>
      </c>
      <c r="G20" s="110">
        <v>4000</v>
      </c>
      <c r="I20" s="102" t="s">
        <v>44</v>
      </c>
      <c r="J20" s="102"/>
      <c r="K20" s="102"/>
      <c r="L20" s="103"/>
      <c r="M20" s="103"/>
      <c r="N20" s="103"/>
      <c r="P20" s="103"/>
      <c r="Q20" s="102"/>
      <c r="R20" s="102"/>
    </row>
    <row r="21" spans="1:9" ht="15">
      <c r="A21" s="133" t="s">
        <v>32</v>
      </c>
      <c r="B21" s="236">
        <v>2.601</v>
      </c>
      <c r="C21" s="134">
        <v>-2.023119</v>
      </c>
      <c r="D21" s="134">
        <v>1.533116</v>
      </c>
      <c r="E21" s="236">
        <v>23.452</v>
      </c>
      <c r="F21" s="134">
        <v>26.15493</v>
      </c>
      <c r="G21" s="135">
        <v>25.06003</v>
      </c>
      <c r="I21" s="104" t="s">
        <v>45</v>
      </c>
    </row>
    <row r="22" spans="1:10" ht="12.75">
      <c r="A22" s="39" t="s">
        <v>33</v>
      </c>
      <c r="B22" s="45">
        <v>-0.1250605</v>
      </c>
      <c r="C22" s="45">
        <v>1.276239</v>
      </c>
      <c r="D22" s="45">
        <v>1.407587</v>
      </c>
      <c r="E22" s="45">
        <v>-2.844882</v>
      </c>
      <c r="F22" s="45">
        <v>-2.885191</v>
      </c>
      <c r="G22" s="40">
        <v>-4.0431</v>
      </c>
      <c r="I22" s="237"/>
      <c r="J22" s="55" t="s">
        <v>157</v>
      </c>
    </row>
    <row r="23" spans="1:7" ht="12.75">
      <c r="A23" s="39" t="s">
        <v>34</v>
      </c>
      <c r="B23" s="45">
        <v>-0.006339209</v>
      </c>
      <c r="C23" s="45">
        <v>-0.08211643</v>
      </c>
      <c r="D23" s="45">
        <v>-0.08316611</v>
      </c>
      <c r="E23" s="45">
        <v>0.08517541</v>
      </c>
      <c r="F23" s="45">
        <v>0.08842091</v>
      </c>
      <c r="G23" s="40">
        <v>0.1626905</v>
      </c>
    </row>
    <row r="24" spans="1:7" ht="12.75">
      <c r="A24" s="39" t="s">
        <v>40</v>
      </c>
      <c r="B24" s="45">
        <v>0.4852413</v>
      </c>
      <c r="C24" s="45">
        <v>-0.6914328</v>
      </c>
      <c r="D24" s="45">
        <v>1.948206</v>
      </c>
      <c r="E24" s="45">
        <v>0.8380425</v>
      </c>
      <c r="F24" s="45">
        <v>1.702466</v>
      </c>
      <c r="G24" s="40">
        <v>0.2239686</v>
      </c>
    </row>
    <row r="25" spans="1:7" ht="12.75">
      <c r="A25" s="39" t="s">
        <v>41</v>
      </c>
      <c r="B25" s="45">
        <v>0.07757873</v>
      </c>
      <c r="C25" s="45">
        <v>0.4378392</v>
      </c>
      <c r="D25" s="45">
        <v>0.06271727</v>
      </c>
      <c r="E25" s="45">
        <v>0.3254958</v>
      </c>
      <c r="F25" s="45">
        <v>0.1615714</v>
      </c>
      <c r="G25" s="40">
        <v>0.344374</v>
      </c>
    </row>
    <row r="26" spans="1:7" ht="13.5" thickBot="1">
      <c r="A26" s="36" t="s">
        <v>42</v>
      </c>
      <c r="B26" s="37">
        <v>-0.005221358</v>
      </c>
      <c r="C26" s="37">
        <v>-0.02081597</v>
      </c>
      <c r="D26" s="37">
        <v>-0.005056188</v>
      </c>
      <c r="E26" s="37">
        <v>-0.01468515</v>
      </c>
      <c r="F26" s="37">
        <v>-0.009956212</v>
      </c>
      <c r="G26" s="38">
        <v>-0.020039</v>
      </c>
    </row>
    <row r="28" ht="13.5" thickBot="1"/>
    <row r="29" spans="1:7" ht="16.5" thickBot="1">
      <c r="A29" s="28" t="s">
        <v>115</v>
      </c>
      <c r="B29" s="105"/>
      <c r="C29" s="105"/>
      <c r="D29" s="105"/>
      <c r="E29" s="105"/>
      <c r="F29" s="105"/>
      <c r="G29" s="106"/>
    </row>
    <row r="30" spans="1:7" ht="13.5" thickBot="1">
      <c r="A30" s="107" t="s">
        <v>46</v>
      </c>
      <c r="B30" s="108">
        <v>125</v>
      </c>
      <c r="C30" s="109">
        <v>250</v>
      </c>
      <c r="D30" s="109">
        <v>500</v>
      </c>
      <c r="E30" s="109">
        <v>1000</v>
      </c>
      <c r="F30" s="109">
        <v>2000</v>
      </c>
      <c r="G30" s="110">
        <v>4000</v>
      </c>
    </row>
    <row r="31" spans="1:7" ht="13.5" thickBot="1">
      <c r="A31" s="107" t="s">
        <v>114</v>
      </c>
      <c r="B31" s="159">
        <f aca="true" t="shared" si="1" ref="B31:G31">15*B30/1000</f>
        <v>1.875</v>
      </c>
      <c r="C31" s="160">
        <f t="shared" si="1"/>
        <v>3.75</v>
      </c>
      <c r="D31" s="160">
        <f t="shared" si="1"/>
        <v>7.5</v>
      </c>
      <c r="E31" s="157">
        <f t="shared" si="1"/>
        <v>15</v>
      </c>
      <c r="F31" s="161">
        <f t="shared" si="1"/>
        <v>30</v>
      </c>
      <c r="G31" s="158">
        <f t="shared" si="1"/>
        <v>60</v>
      </c>
    </row>
    <row r="32" spans="1:9" ht="12.75">
      <c r="A32" s="111" t="s">
        <v>49</v>
      </c>
      <c r="B32" s="112">
        <v>1</v>
      </c>
      <c r="C32" s="113">
        <v>6</v>
      </c>
      <c r="D32" s="113">
        <v>6</v>
      </c>
      <c r="E32" s="113">
        <v>11</v>
      </c>
      <c r="F32" s="113">
        <v>10</v>
      </c>
      <c r="G32" s="114">
        <v>10</v>
      </c>
      <c r="I32" s="55" t="s">
        <v>161</v>
      </c>
    </row>
    <row r="33" spans="1:9" ht="12.75">
      <c r="A33" s="115" t="s">
        <v>50</v>
      </c>
      <c r="B33" s="116">
        <v>1</v>
      </c>
      <c r="C33" s="117">
        <v>4</v>
      </c>
      <c r="D33" s="117">
        <v>4</v>
      </c>
      <c r="E33" s="117">
        <v>7</v>
      </c>
      <c r="F33" s="117">
        <v>7</v>
      </c>
      <c r="G33" s="46">
        <v>7</v>
      </c>
      <c r="I33" s="55" t="s">
        <v>113</v>
      </c>
    </row>
    <row r="34" spans="1:7" ht="12.75">
      <c r="A34" s="115" t="s">
        <v>47</v>
      </c>
      <c r="B34" s="116">
        <v>1</v>
      </c>
      <c r="C34" s="117">
        <v>5</v>
      </c>
      <c r="D34" s="117">
        <v>5</v>
      </c>
      <c r="E34" s="117">
        <v>8</v>
      </c>
      <c r="F34" s="117">
        <v>4</v>
      </c>
      <c r="G34" s="46">
        <v>3</v>
      </c>
    </row>
    <row r="35" spans="1:7" ht="13.5" thickBot="1">
      <c r="A35" s="118" t="s">
        <v>48</v>
      </c>
      <c r="B35" s="119">
        <v>1</v>
      </c>
      <c r="C35" s="120">
        <v>2</v>
      </c>
      <c r="D35" s="120">
        <v>2</v>
      </c>
      <c r="E35" s="120">
        <v>3</v>
      </c>
      <c r="F35" s="120">
        <v>3</v>
      </c>
      <c r="G35" s="48">
        <v>3</v>
      </c>
    </row>
    <row r="36" ht="13.5" thickBot="1"/>
    <row r="37" spans="1:11" ht="13.5" thickBot="1">
      <c r="A37" s="55" t="s">
        <v>118</v>
      </c>
      <c r="B37" s="164" t="s">
        <v>94</v>
      </c>
      <c r="C37" s="93"/>
      <c r="D37" s="164" t="s">
        <v>96</v>
      </c>
      <c r="E37" s="93"/>
      <c r="F37" s="165" t="s">
        <v>98</v>
      </c>
      <c r="G37" s="166"/>
      <c r="H37" s="165" t="s">
        <v>99</v>
      </c>
      <c r="I37" s="166"/>
      <c r="K37" s="55" t="s">
        <v>116</v>
      </c>
    </row>
    <row r="38" spans="1:11" ht="15.75" thickBot="1">
      <c r="A38" s="173" t="s">
        <v>117</v>
      </c>
      <c r="B38" s="174" t="s">
        <v>88</v>
      </c>
      <c r="C38" s="175" t="s">
        <v>89</v>
      </c>
      <c r="D38" s="176" t="s">
        <v>88</v>
      </c>
      <c r="E38" s="175" t="s">
        <v>89</v>
      </c>
      <c r="F38" s="176" t="s">
        <v>88</v>
      </c>
      <c r="G38" s="175" t="s">
        <v>89</v>
      </c>
      <c r="H38" s="176" t="s">
        <v>88</v>
      </c>
      <c r="I38" s="175" t="s">
        <v>89</v>
      </c>
      <c r="K38" s="55" t="s">
        <v>162</v>
      </c>
    </row>
    <row r="39" spans="1:9" ht="15">
      <c r="A39" s="169">
        <v>125</v>
      </c>
      <c r="B39" s="170">
        <v>1</v>
      </c>
      <c r="C39" s="171" t="s">
        <v>90</v>
      </c>
      <c r="D39" s="172">
        <v>1</v>
      </c>
      <c r="E39" s="171" t="s">
        <v>90</v>
      </c>
      <c r="F39" s="172">
        <v>1</v>
      </c>
      <c r="G39" s="171" t="s">
        <v>90</v>
      </c>
      <c r="H39" s="172">
        <v>1</v>
      </c>
      <c r="I39" s="171" t="s">
        <v>90</v>
      </c>
    </row>
    <row r="40" spans="1:9" ht="15">
      <c r="A40" s="167">
        <v>250</v>
      </c>
      <c r="B40" s="162">
        <v>6</v>
      </c>
      <c r="C40" s="33" t="s">
        <v>91</v>
      </c>
      <c r="D40" s="32">
        <v>4</v>
      </c>
      <c r="E40" s="33" t="s">
        <v>91</v>
      </c>
      <c r="F40" s="32">
        <v>5</v>
      </c>
      <c r="G40" s="33" t="s">
        <v>91</v>
      </c>
      <c r="H40" s="32">
        <v>2</v>
      </c>
      <c r="I40" s="33" t="s">
        <v>91</v>
      </c>
    </row>
    <row r="41" spans="1:9" ht="15.75" thickBot="1">
      <c r="A41" s="167">
        <v>500</v>
      </c>
      <c r="B41" s="162">
        <v>11</v>
      </c>
      <c r="C41" s="33" t="s">
        <v>92</v>
      </c>
      <c r="D41" s="30">
        <v>7</v>
      </c>
      <c r="E41" s="31" t="s">
        <v>95</v>
      </c>
      <c r="F41" s="32">
        <v>8</v>
      </c>
      <c r="G41" s="33" t="s">
        <v>92</v>
      </c>
      <c r="H41" s="30">
        <v>3</v>
      </c>
      <c r="I41" s="31" t="s">
        <v>100</v>
      </c>
    </row>
    <row r="42" spans="1:7" ht="15.75" thickBot="1">
      <c r="A42" s="167">
        <v>1000</v>
      </c>
      <c r="B42" s="163">
        <v>10</v>
      </c>
      <c r="C42" s="31" t="s">
        <v>95</v>
      </c>
      <c r="F42" s="32">
        <v>4</v>
      </c>
      <c r="G42" s="33" t="s">
        <v>93</v>
      </c>
    </row>
    <row r="43" spans="1:7" ht="15.75" thickBot="1">
      <c r="A43" s="168">
        <v>2000</v>
      </c>
      <c r="F43" s="30">
        <v>3</v>
      </c>
      <c r="G43" s="31" t="s">
        <v>97</v>
      </c>
    </row>
    <row r="45" ht="13.5" thickBot="1"/>
    <row r="46" spans="1:9" ht="16.5" thickBot="1">
      <c r="A46" s="28" t="s">
        <v>51</v>
      </c>
      <c r="B46" s="105"/>
      <c r="C46" s="105"/>
      <c r="D46" s="105"/>
      <c r="E46" s="105"/>
      <c r="F46" s="105"/>
      <c r="G46" s="106"/>
      <c r="I46" s="55" t="s">
        <v>52</v>
      </c>
    </row>
    <row r="47" spans="1:7" ht="13.5" thickBot="1">
      <c r="A47" s="107" t="s">
        <v>46</v>
      </c>
      <c r="B47" s="108">
        <v>125</v>
      </c>
      <c r="C47" s="109">
        <v>250</v>
      </c>
      <c r="D47" s="109">
        <v>500</v>
      </c>
      <c r="E47" s="109">
        <v>1000</v>
      </c>
      <c r="F47" s="109">
        <v>2000</v>
      </c>
      <c r="G47" s="110">
        <v>4000</v>
      </c>
    </row>
    <row r="48" spans="1:7" ht="12.75">
      <c r="A48" s="111" t="s">
        <v>49</v>
      </c>
      <c r="B48" s="112">
        <f aca="true" t="shared" si="2" ref="B48:G49">B32+3</f>
        <v>4</v>
      </c>
      <c r="C48" s="113">
        <f t="shared" si="2"/>
        <v>9</v>
      </c>
      <c r="D48" s="113">
        <f t="shared" si="2"/>
        <v>9</v>
      </c>
      <c r="E48" s="113">
        <f t="shared" si="2"/>
        <v>14</v>
      </c>
      <c r="F48" s="113">
        <f t="shared" si="2"/>
        <v>13</v>
      </c>
      <c r="G48" s="114">
        <f t="shared" si="2"/>
        <v>13</v>
      </c>
    </row>
    <row r="49" spans="1:7" ht="12.75">
      <c r="A49" s="115" t="s">
        <v>50</v>
      </c>
      <c r="B49" s="116">
        <f t="shared" si="2"/>
        <v>4</v>
      </c>
      <c r="C49" s="117">
        <f t="shared" si="2"/>
        <v>7</v>
      </c>
      <c r="D49" s="117">
        <f t="shared" si="2"/>
        <v>7</v>
      </c>
      <c r="E49" s="117">
        <f t="shared" si="2"/>
        <v>10</v>
      </c>
      <c r="F49" s="117">
        <f t="shared" si="2"/>
        <v>10</v>
      </c>
      <c r="G49" s="46">
        <f t="shared" si="2"/>
        <v>10</v>
      </c>
    </row>
    <row r="50" spans="1:7" ht="12.75">
      <c r="A50" s="115" t="s">
        <v>47</v>
      </c>
      <c r="B50" s="116">
        <f aca="true" t="shared" si="3" ref="B50:G50">B34+3</f>
        <v>4</v>
      </c>
      <c r="C50" s="117">
        <f t="shared" si="3"/>
        <v>8</v>
      </c>
      <c r="D50" s="117">
        <f t="shared" si="3"/>
        <v>8</v>
      </c>
      <c r="E50" s="117">
        <f t="shared" si="3"/>
        <v>11</v>
      </c>
      <c r="F50" s="117">
        <f t="shared" si="3"/>
        <v>7</v>
      </c>
      <c r="G50" s="46">
        <f t="shared" si="3"/>
        <v>6</v>
      </c>
    </row>
    <row r="51" spans="1:7" ht="13.5" thickBot="1">
      <c r="A51" s="118" t="s">
        <v>48</v>
      </c>
      <c r="B51" s="119">
        <f aca="true" t="shared" si="4" ref="B51:G51">B35+3</f>
        <v>4</v>
      </c>
      <c r="C51" s="120">
        <f t="shared" si="4"/>
        <v>5</v>
      </c>
      <c r="D51" s="120">
        <f t="shared" si="4"/>
        <v>5</v>
      </c>
      <c r="E51" s="120">
        <f t="shared" si="4"/>
        <v>6</v>
      </c>
      <c r="F51" s="120">
        <f t="shared" si="4"/>
        <v>6</v>
      </c>
      <c r="G51" s="48">
        <f t="shared" si="4"/>
        <v>6</v>
      </c>
    </row>
    <row r="53" ht="13.5" thickBot="1"/>
    <row r="54" spans="1:8" ht="16.5">
      <c r="A54" s="26" t="s">
        <v>4</v>
      </c>
      <c r="B54" s="121" t="s">
        <v>147</v>
      </c>
      <c r="C54" s="75">
        <v>1127</v>
      </c>
      <c r="D54" s="226" t="s">
        <v>148</v>
      </c>
      <c r="E54" s="122"/>
      <c r="F54" s="122"/>
      <c r="G54" s="122"/>
      <c r="H54" s="122"/>
    </row>
    <row r="55" spans="2:10" ht="20.25" thickBot="1">
      <c r="B55" s="52" t="s">
        <v>101</v>
      </c>
      <c r="C55" s="38">
        <v>3.14159</v>
      </c>
      <c r="D55" s="122" t="s">
        <v>101</v>
      </c>
      <c r="E55" s="122"/>
      <c r="F55" s="122"/>
      <c r="G55" s="122"/>
      <c r="H55" s="122"/>
      <c r="J55" s="79" t="s">
        <v>149</v>
      </c>
    </row>
    <row r="56" spans="2:10" ht="19.5">
      <c r="B56" s="227" t="s">
        <v>150</v>
      </c>
      <c r="C56" s="130">
        <v>0.7</v>
      </c>
      <c r="D56" s="79" t="s">
        <v>151</v>
      </c>
      <c r="E56" s="122"/>
      <c r="F56" s="122"/>
      <c r="G56" s="122"/>
      <c r="H56" s="122"/>
      <c r="J56" s="123" t="s">
        <v>61</v>
      </c>
    </row>
    <row r="57" spans="2:10" ht="20.25" thickBot="1">
      <c r="B57" s="228" t="s">
        <v>152</v>
      </c>
      <c r="C57" s="38">
        <v>2</v>
      </c>
      <c r="D57" s="79" t="s">
        <v>153</v>
      </c>
      <c r="E57" s="122"/>
      <c r="F57" s="122"/>
      <c r="G57" s="122"/>
      <c r="H57" s="122"/>
      <c r="J57" s="79" t="s">
        <v>154</v>
      </c>
    </row>
    <row r="58" spans="2:9" ht="15">
      <c r="B58" s="224"/>
      <c r="C58" s="225"/>
      <c r="D58" s="122"/>
      <c r="E58" s="122"/>
      <c r="F58" s="122"/>
      <c r="G58" s="122"/>
      <c r="H58" s="122"/>
      <c r="I58" s="123"/>
    </row>
    <row r="60" ht="16.5" thickBot="1">
      <c r="A60" s="26" t="s">
        <v>106</v>
      </c>
    </row>
    <row r="61" spans="1:9" ht="16.5" thickBot="1">
      <c r="A61" s="80" t="s">
        <v>102</v>
      </c>
      <c r="B61" s="124"/>
      <c r="C61" s="105"/>
      <c r="D61" s="105"/>
      <c r="E61" s="105"/>
      <c r="F61" s="105"/>
      <c r="G61" s="106"/>
      <c r="H61" s="56"/>
      <c r="I61" s="55" t="s">
        <v>163</v>
      </c>
    </row>
    <row r="62" spans="1:7" ht="13.5" thickBot="1">
      <c r="A62" s="35" t="s">
        <v>63</v>
      </c>
      <c r="B62" s="76">
        <v>125</v>
      </c>
      <c r="C62" s="77">
        <v>250</v>
      </c>
      <c r="D62" s="77">
        <v>500</v>
      </c>
      <c r="E62" s="77">
        <v>1000</v>
      </c>
      <c r="F62" s="77">
        <v>2000</v>
      </c>
      <c r="G62" s="78">
        <v>4000</v>
      </c>
    </row>
    <row r="63" spans="1:7" ht="12.75">
      <c r="A63" s="41" t="s">
        <v>64</v>
      </c>
      <c r="B63" s="42">
        <v>16</v>
      </c>
      <c r="C63" s="42">
        <v>18</v>
      </c>
      <c r="D63" s="42">
        <v>20</v>
      </c>
      <c r="E63" s="42">
        <v>26</v>
      </c>
      <c r="F63" s="42">
        <v>31</v>
      </c>
      <c r="G63" s="43">
        <v>36</v>
      </c>
    </row>
    <row r="64" spans="1:7" ht="12.75">
      <c r="A64" s="44" t="s">
        <v>65</v>
      </c>
      <c r="B64" s="45">
        <v>15</v>
      </c>
      <c r="C64" s="45">
        <v>17</v>
      </c>
      <c r="D64" s="45">
        <v>19</v>
      </c>
      <c r="E64" s="45">
        <v>25</v>
      </c>
      <c r="F64" s="45">
        <v>30</v>
      </c>
      <c r="G64" s="40">
        <v>33</v>
      </c>
    </row>
    <row r="65" spans="1:7" ht="12.75">
      <c r="A65" s="41" t="s">
        <v>66</v>
      </c>
      <c r="B65" s="42">
        <v>16</v>
      </c>
      <c r="C65" s="42">
        <v>15</v>
      </c>
      <c r="D65" s="42">
        <v>17</v>
      </c>
      <c r="E65" s="42">
        <v>17</v>
      </c>
      <c r="F65" s="42">
        <v>18</v>
      </c>
      <c r="G65" s="43">
        <v>19</v>
      </c>
    </row>
    <row r="66" spans="1:7" ht="12.75">
      <c r="A66" s="44" t="s">
        <v>67</v>
      </c>
      <c r="B66" s="45">
        <v>17</v>
      </c>
      <c r="C66" s="45">
        <v>18</v>
      </c>
      <c r="D66" s="45">
        <v>21</v>
      </c>
      <c r="E66" s="45">
        <v>25</v>
      </c>
      <c r="F66" s="45">
        <v>29</v>
      </c>
      <c r="G66" s="40">
        <v>35</v>
      </c>
    </row>
    <row r="67" spans="1:7" ht="12.75">
      <c r="A67" s="44" t="s">
        <v>68</v>
      </c>
      <c r="B67" s="45">
        <v>17</v>
      </c>
      <c r="C67" s="45">
        <v>18</v>
      </c>
      <c r="D67" s="45">
        <v>22</v>
      </c>
      <c r="E67" s="45">
        <v>27</v>
      </c>
      <c r="F67" s="45">
        <v>32</v>
      </c>
      <c r="G67" s="40">
        <v>39</v>
      </c>
    </row>
    <row r="68" spans="1:7" ht="12.75">
      <c r="A68" s="44" t="s">
        <v>69</v>
      </c>
      <c r="B68" s="45">
        <v>16</v>
      </c>
      <c r="C68" s="45">
        <v>18</v>
      </c>
      <c r="D68" s="45">
        <v>18</v>
      </c>
      <c r="E68" s="45">
        <v>21</v>
      </c>
      <c r="F68" s="45">
        <v>22</v>
      </c>
      <c r="G68" s="40">
        <v>22</v>
      </c>
    </row>
    <row r="69" spans="1:7" ht="12.75">
      <c r="A69" s="41" t="s">
        <v>74</v>
      </c>
      <c r="B69" s="42">
        <v>21</v>
      </c>
      <c r="C69" s="42">
        <v>25</v>
      </c>
      <c r="D69" s="42">
        <v>25</v>
      </c>
      <c r="E69" s="42">
        <v>27</v>
      </c>
      <c r="F69" s="42">
        <v>27</v>
      </c>
      <c r="G69" s="43">
        <v>28</v>
      </c>
    </row>
    <row r="70" spans="1:7" ht="12.75">
      <c r="A70" s="44" t="s">
        <v>70</v>
      </c>
      <c r="B70" s="45">
        <v>23</v>
      </c>
      <c r="C70" s="45">
        <v>27</v>
      </c>
      <c r="D70" s="45">
        <v>27</v>
      </c>
      <c r="E70" s="45">
        <v>29</v>
      </c>
      <c r="F70" s="45">
        <v>29</v>
      </c>
      <c r="G70" s="40">
        <v>30</v>
      </c>
    </row>
    <row r="71" spans="1:7" ht="12.75">
      <c r="A71" s="44" t="s">
        <v>71</v>
      </c>
      <c r="B71" s="45">
        <v>27</v>
      </c>
      <c r="C71" s="45">
        <v>31</v>
      </c>
      <c r="D71" s="45">
        <v>31</v>
      </c>
      <c r="E71" s="45">
        <v>33</v>
      </c>
      <c r="F71" s="45">
        <v>33</v>
      </c>
      <c r="G71" s="40">
        <v>34</v>
      </c>
    </row>
    <row r="72" spans="1:7" ht="12.75">
      <c r="A72" s="44" t="s">
        <v>72</v>
      </c>
      <c r="B72" s="45">
        <v>29</v>
      </c>
      <c r="C72" s="45">
        <v>33</v>
      </c>
      <c r="D72" s="45">
        <v>33</v>
      </c>
      <c r="E72" s="45">
        <v>35</v>
      </c>
      <c r="F72" s="45">
        <v>35</v>
      </c>
      <c r="G72" s="40">
        <v>36</v>
      </c>
    </row>
    <row r="73" spans="1:7" ht="13.5" thickBot="1">
      <c r="A73" s="47" t="s">
        <v>73</v>
      </c>
      <c r="B73" s="37">
        <v>23</v>
      </c>
      <c r="C73" s="37">
        <v>24</v>
      </c>
      <c r="D73" s="37">
        <v>24</v>
      </c>
      <c r="E73" s="37">
        <v>29</v>
      </c>
      <c r="F73" s="37">
        <v>33</v>
      </c>
      <c r="G73" s="38">
        <v>34</v>
      </c>
    </row>
    <row r="77" spans="1:10" ht="15">
      <c r="A77" s="148"/>
      <c r="B77" s="149"/>
      <c r="C77" s="149"/>
      <c r="D77" s="149"/>
      <c r="E77" s="149"/>
      <c r="F77" s="149"/>
      <c r="G77" s="149"/>
      <c r="H77" s="102"/>
      <c r="I77" s="125"/>
      <c r="J77" s="126"/>
    </row>
    <row r="78" spans="1:10" ht="15">
      <c r="A78" s="148"/>
      <c r="B78" s="149"/>
      <c r="C78" s="149"/>
      <c r="D78" s="149"/>
      <c r="E78" s="149"/>
      <c r="F78" s="149"/>
      <c r="G78" s="149"/>
      <c r="H78" s="102"/>
      <c r="I78" s="125"/>
      <c r="J78" s="126"/>
    </row>
    <row r="79" spans="1:10" ht="15.75" thickBot="1">
      <c r="A79" s="148"/>
      <c r="B79" s="149"/>
      <c r="C79" s="149"/>
      <c r="D79" s="149"/>
      <c r="E79" s="149"/>
      <c r="F79" s="149"/>
      <c r="G79" s="149"/>
      <c r="H79" s="102"/>
      <c r="J79" s="126"/>
    </row>
    <row r="80" spans="1:11" ht="16.5" thickBot="1">
      <c r="A80" s="127" t="s">
        <v>75</v>
      </c>
      <c r="B80" s="128"/>
      <c r="C80" s="55"/>
      <c r="D80" s="55"/>
      <c r="E80" s="55"/>
      <c r="F80" s="55"/>
      <c r="G80" s="55"/>
      <c r="I80" s="150" t="s">
        <v>105</v>
      </c>
      <c r="K80" s="102"/>
    </row>
    <row r="81" spans="1:11" ht="15">
      <c r="A81" s="129" t="s">
        <v>76</v>
      </c>
      <c r="B81" s="130">
        <v>10</v>
      </c>
      <c r="C81" s="55"/>
      <c r="D81" s="55"/>
      <c r="E81" s="55"/>
      <c r="F81" s="55"/>
      <c r="G81" s="55"/>
      <c r="I81" s="104" t="s">
        <v>104</v>
      </c>
      <c r="J81" s="103"/>
      <c r="K81" s="102"/>
    </row>
    <row r="82" spans="1:11" ht="15">
      <c r="A82" s="131" t="s">
        <v>77</v>
      </c>
      <c r="B82" s="51">
        <v>5</v>
      </c>
      <c r="E82" s="55"/>
      <c r="I82" s="103"/>
      <c r="J82" s="103"/>
      <c r="K82" s="102"/>
    </row>
    <row r="83" spans="1:13" ht="15">
      <c r="A83" s="131" t="s">
        <v>78</v>
      </c>
      <c r="B83" s="51">
        <v>3</v>
      </c>
      <c r="E83" s="55"/>
      <c r="J83" s="103"/>
      <c r="K83" s="102"/>
      <c r="M83" s="102"/>
    </row>
    <row r="84" spans="1:13" ht="15.75" thickBot="1">
      <c r="A84" s="132" t="s">
        <v>31</v>
      </c>
      <c r="B84" s="54">
        <v>25</v>
      </c>
      <c r="E84" s="55"/>
      <c r="J84" s="103"/>
      <c r="K84" s="103"/>
      <c r="M84" s="102"/>
    </row>
    <row r="85" spans="5:13" ht="15">
      <c r="E85" s="55"/>
      <c r="M85" s="102"/>
    </row>
    <row r="86" spans="2:13" ht="15">
      <c r="B86" s="55"/>
      <c r="E86" s="55"/>
      <c r="M86" s="102"/>
    </row>
    <row r="87" spans="1:13" ht="16.5" thickBot="1">
      <c r="A87" s="26" t="s">
        <v>29</v>
      </c>
      <c r="B87" s="55"/>
      <c r="C87" s="55"/>
      <c r="D87" s="55"/>
      <c r="E87" s="55"/>
      <c r="F87" s="55"/>
      <c r="G87" s="55"/>
      <c r="M87" s="102"/>
    </row>
    <row r="88" spans="1:13" ht="16.5" thickBot="1">
      <c r="A88" s="156" t="s">
        <v>112</v>
      </c>
      <c r="B88" s="76">
        <v>125</v>
      </c>
      <c r="C88" s="77">
        <v>250</v>
      </c>
      <c r="D88" s="77">
        <v>500</v>
      </c>
      <c r="E88" s="77">
        <v>1000</v>
      </c>
      <c r="F88" s="77">
        <v>2000</v>
      </c>
      <c r="G88" s="78">
        <v>4000</v>
      </c>
      <c r="M88" s="102"/>
    </row>
    <row r="89" spans="1:13" ht="15">
      <c r="A89" s="155" t="s">
        <v>21</v>
      </c>
      <c r="B89" s="50">
        <v>3</v>
      </c>
      <c r="C89" s="50">
        <v>2</v>
      </c>
      <c r="D89" s="50">
        <v>1</v>
      </c>
      <c r="E89" s="50">
        <v>1</v>
      </c>
      <c r="F89" s="50">
        <v>1</v>
      </c>
      <c r="G89" s="51">
        <v>1</v>
      </c>
      <c r="M89" s="102"/>
    </row>
    <row r="90" spans="1:13" ht="15.75" thickBot="1">
      <c r="A90" s="132" t="s">
        <v>103</v>
      </c>
      <c r="B90" s="53">
        <v>2</v>
      </c>
      <c r="C90" s="53">
        <v>1</v>
      </c>
      <c r="D90" s="53">
        <v>0</v>
      </c>
      <c r="E90" s="53">
        <v>0</v>
      </c>
      <c r="F90" s="53">
        <v>0</v>
      </c>
      <c r="G90" s="54">
        <v>0</v>
      </c>
      <c r="M90" s="102"/>
    </row>
    <row r="91" spans="2:13" ht="15">
      <c r="B91" s="55"/>
      <c r="C91" s="55"/>
      <c r="D91" s="55"/>
      <c r="E91" s="55"/>
      <c r="F91" s="55"/>
      <c r="G91" s="55"/>
      <c r="M91" s="102"/>
    </row>
    <row r="92" spans="2:13" ht="15">
      <c r="B92" s="55"/>
      <c r="C92" s="55"/>
      <c r="D92" s="55"/>
      <c r="E92" s="55"/>
      <c r="F92" s="55"/>
      <c r="G92" s="55"/>
      <c r="M92" s="102"/>
    </row>
    <row r="93" spans="2:13" ht="15">
      <c r="B93" s="55"/>
      <c r="C93" s="55"/>
      <c r="D93" s="55"/>
      <c r="E93" s="55"/>
      <c r="F93" s="55"/>
      <c r="G93" s="55"/>
      <c r="M93" s="102"/>
    </row>
    <row r="94" spans="2:13" ht="15">
      <c r="B94" s="55"/>
      <c r="C94" s="55"/>
      <c r="D94" s="55"/>
      <c r="E94" s="55"/>
      <c r="F94" s="55"/>
      <c r="G94" s="55"/>
      <c r="M94" s="102"/>
    </row>
    <row r="95" spans="3:13" ht="15">
      <c r="C95" s="55"/>
      <c r="D95" s="55"/>
      <c r="E95" s="55"/>
      <c r="F95" s="55"/>
      <c r="G95" s="55"/>
      <c r="M95" s="102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J8" sqref="J8"/>
    </sheetView>
  </sheetViews>
  <sheetFormatPr defaultColWidth="9.140625" defaultRowHeight="12.75"/>
  <sheetData>
    <row r="1" spans="1:6" ht="12.75">
      <c r="A1" t="s">
        <v>120</v>
      </c>
      <c r="F1" t="s">
        <v>121</v>
      </c>
    </row>
    <row r="2" spans="1:6" ht="12.75">
      <c r="A2" t="s">
        <v>122</v>
      </c>
      <c r="F2" t="s">
        <v>62</v>
      </c>
    </row>
    <row r="3" spans="1:6" ht="12.75">
      <c r="A3" t="s">
        <v>123</v>
      </c>
      <c r="B3" t="s">
        <v>62</v>
      </c>
      <c r="F3" t="s">
        <v>124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125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126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127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128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129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130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131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132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133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134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135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136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dint-hout</cp:lastModifiedBy>
  <cp:lastPrinted>1999-09-20T18:47:26Z</cp:lastPrinted>
  <dcterms:created xsi:type="dcterms:W3CDTF">1999-08-01T14:07:13Z</dcterms:created>
  <dcterms:modified xsi:type="dcterms:W3CDTF">2010-04-07T13:32:48Z</dcterms:modified>
  <cp:category/>
  <cp:version/>
  <cp:contentType/>
  <cp:contentStatus/>
</cp:coreProperties>
</file>